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yDocs 27-04-2012\Auxiliary Supplies\WPD Documents\Equipment Specifications\EE24\EE SPEC 24_4\"/>
    </mc:Choice>
  </mc:AlternateContent>
  <workbookProtection workbookPassword="D8C1" lockStructure="1"/>
  <bookViews>
    <workbookView xWindow="0" yWindow="60" windowWidth="17400" windowHeight="11760" tabRatio="729"/>
  </bookViews>
  <sheets>
    <sheet name="Battery Calculator" sheetId="13" r:id="rId1"/>
    <sheet name="Kt_Data_Tables" sheetId="14" state="hidden" r:id="rId2"/>
    <sheet name="Data_Enersys_VRLA" sheetId="15" state="hidden" r:id="rId3"/>
    <sheet name="Calculations" sheetId="21" state="hidden" r:id="rId4"/>
  </sheets>
  <calcPr calcId="162913"/>
</workbook>
</file>

<file path=xl/calcChain.xml><?xml version="1.0" encoding="utf-8"?>
<calcChain xmlns="http://schemas.openxmlformats.org/spreadsheetml/2006/main">
  <c r="A23" i="13" l="1"/>
  <c r="C22" i="13" l="1"/>
  <c r="B25" i="13"/>
  <c r="A63" i="14" l="1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Q4" i="21" l="1"/>
  <c r="P4" i="21"/>
  <c r="R7" i="21" l="1"/>
  <c r="Q7" i="21"/>
  <c r="S7" i="21"/>
  <c r="P7" i="21"/>
  <c r="K168" i="21" l="1"/>
  <c r="K167" i="21"/>
  <c r="K166" i="21"/>
  <c r="K165" i="21"/>
  <c r="K164" i="21"/>
  <c r="K158" i="21"/>
  <c r="L158" i="21" s="1"/>
  <c r="M158" i="21" s="1"/>
  <c r="K157" i="21"/>
  <c r="K156" i="21"/>
  <c r="L156" i="21" s="1"/>
  <c r="M156" i="21" s="1"/>
  <c r="K155" i="21"/>
  <c r="K149" i="21"/>
  <c r="K148" i="21"/>
  <c r="K147" i="21"/>
  <c r="K141" i="21"/>
  <c r="L141" i="21" s="1"/>
  <c r="M141" i="21" s="1"/>
  <c r="K140" i="21"/>
  <c r="K134" i="21"/>
  <c r="L168" i="21"/>
  <c r="M168" i="21" s="1"/>
  <c r="L164" i="21"/>
  <c r="M164" i="21" s="1"/>
  <c r="L149" i="21"/>
  <c r="M149" i="21" s="1"/>
  <c r="L148" i="21"/>
  <c r="M148" i="21" s="1"/>
  <c r="L147" i="21"/>
  <c r="M147" i="21" s="1"/>
  <c r="L134" i="21"/>
  <c r="M134" i="21" s="1"/>
  <c r="K111" i="21"/>
  <c r="K110" i="21"/>
  <c r="K109" i="21"/>
  <c r="L109" i="21" s="1"/>
  <c r="M109" i="21" s="1"/>
  <c r="K108" i="21"/>
  <c r="K107" i="21"/>
  <c r="K101" i="21"/>
  <c r="L101" i="21" s="1"/>
  <c r="M101" i="21" s="1"/>
  <c r="K100" i="21"/>
  <c r="L100" i="21" s="1"/>
  <c r="M100" i="21" s="1"/>
  <c r="K99" i="21"/>
  <c r="L99" i="21" s="1"/>
  <c r="M99" i="21" s="1"/>
  <c r="K98" i="21"/>
  <c r="L98" i="21" s="1"/>
  <c r="M98" i="21" s="1"/>
  <c r="K92" i="21"/>
  <c r="K91" i="21"/>
  <c r="K90" i="21"/>
  <c r="K84" i="21"/>
  <c r="L84" i="21" s="1"/>
  <c r="M84" i="21" s="1"/>
  <c r="K83" i="21"/>
  <c r="L83" i="21" s="1"/>
  <c r="M83" i="21" s="1"/>
  <c r="K77" i="21"/>
  <c r="L77" i="21" s="1"/>
  <c r="M77" i="21" s="1"/>
  <c r="L111" i="21"/>
  <c r="M111" i="21" s="1"/>
  <c r="L110" i="21"/>
  <c r="M110" i="21" s="1"/>
  <c r="L92" i="21"/>
  <c r="M92" i="21" s="1"/>
  <c r="L91" i="21"/>
  <c r="M91" i="21" s="1"/>
  <c r="L90" i="21"/>
  <c r="M90" i="21" s="1"/>
  <c r="B48" i="14"/>
  <c r="C48" i="14" s="1"/>
  <c r="D48" i="14" s="1"/>
  <c r="E48" i="14" s="1"/>
  <c r="F48" i="14" s="1"/>
  <c r="G48" i="14" s="1"/>
  <c r="H48" i="14" s="1"/>
  <c r="I48" i="14" s="1"/>
  <c r="J48" i="14" s="1"/>
  <c r="K48" i="14" s="1"/>
  <c r="L48" i="14" s="1"/>
  <c r="M48" i="14" s="1"/>
  <c r="N48" i="14" s="1"/>
  <c r="O48" i="14" s="1"/>
  <c r="P48" i="14" s="1"/>
  <c r="Q48" i="14" s="1"/>
  <c r="R48" i="14" s="1"/>
  <c r="S48" i="14" s="1"/>
  <c r="T48" i="14" s="1"/>
  <c r="U48" i="14" s="1"/>
  <c r="V48" i="14" s="1"/>
  <c r="W48" i="14" s="1"/>
  <c r="X48" i="14" s="1"/>
  <c r="Y48" i="14" s="1"/>
  <c r="Z48" i="14" s="1"/>
  <c r="AA48" i="14" s="1"/>
  <c r="AB48" i="14" s="1"/>
  <c r="AC48" i="14" s="1"/>
  <c r="AD48" i="14" s="1"/>
  <c r="AE48" i="14" s="1"/>
  <c r="AF48" i="14" s="1"/>
  <c r="AG48" i="14" s="1"/>
  <c r="AH48" i="14" s="1"/>
  <c r="AI48" i="14" s="1"/>
  <c r="AJ48" i="14" s="1"/>
  <c r="AK48" i="14" s="1"/>
  <c r="AL48" i="14" s="1"/>
  <c r="AM48" i="14" s="1"/>
  <c r="AN48" i="14" s="1"/>
  <c r="AO48" i="14" s="1"/>
  <c r="AP48" i="14" s="1"/>
  <c r="AQ48" i="14" s="1"/>
  <c r="AR48" i="14" s="1"/>
  <c r="AS48" i="14" s="1"/>
  <c r="AT48" i="14" s="1"/>
  <c r="AU48" i="14" s="1"/>
  <c r="AV48" i="14" s="1"/>
  <c r="AW48" i="14" s="1"/>
  <c r="AX48" i="14" s="1"/>
  <c r="AY48" i="14" s="1"/>
  <c r="AZ48" i="14" s="1"/>
  <c r="BA48" i="14" s="1"/>
  <c r="BB48" i="14" s="1"/>
  <c r="BC48" i="14" s="1"/>
  <c r="BD48" i="14" s="1"/>
  <c r="BE48" i="14" s="1"/>
  <c r="BF48" i="14" s="1"/>
  <c r="BG48" i="14" s="1"/>
  <c r="BH48" i="14" s="1"/>
  <c r="BI48" i="14" s="1"/>
  <c r="BJ48" i="14" s="1"/>
  <c r="BK48" i="14" s="1"/>
  <c r="BL48" i="14" s="1"/>
  <c r="BM48" i="14" s="1"/>
  <c r="BN48" i="14" s="1"/>
  <c r="BO48" i="14" s="1"/>
  <c r="BP48" i="14" s="1"/>
  <c r="BQ48" i="14" s="1"/>
  <c r="BR48" i="14" s="1"/>
  <c r="BS48" i="14" s="1"/>
  <c r="BT48" i="14" s="1"/>
  <c r="BU48" i="14" s="1"/>
  <c r="BV48" i="14" s="1"/>
  <c r="BW48" i="14" s="1"/>
  <c r="BX48" i="14" s="1"/>
  <c r="BY48" i="14" s="1"/>
  <c r="BZ48" i="14" s="1"/>
  <c r="CA48" i="14" s="1"/>
  <c r="CB48" i="14" s="1"/>
  <c r="CC48" i="14" s="1"/>
  <c r="CD48" i="14" s="1"/>
  <c r="CE48" i="14" s="1"/>
  <c r="CF48" i="14" s="1"/>
  <c r="CG48" i="14" s="1"/>
  <c r="CH48" i="14" s="1"/>
  <c r="CI48" i="14" s="1"/>
  <c r="CJ48" i="14" s="1"/>
  <c r="CK48" i="14" s="1"/>
  <c r="CL48" i="14" s="1"/>
  <c r="CM48" i="14" s="1"/>
  <c r="CN48" i="14" s="1"/>
  <c r="CO48" i="14" s="1"/>
  <c r="CP48" i="14" s="1"/>
  <c r="CQ48" i="14" s="1"/>
  <c r="CR48" i="14" s="1"/>
  <c r="CS48" i="14" s="1"/>
  <c r="CT48" i="14" s="1"/>
  <c r="CU48" i="14" s="1"/>
  <c r="CV48" i="14" s="1"/>
  <c r="CW48" i="14" s="1"/>
  <c r="CX48" i="14" s="1"/>
  <c r="CY48" i="14" s="1"/>
  <c r="CZ48" i="14" s="1"/>
  <c r="DA48" i="14" s="1"/>
  <c r="DB48" i="14" s="1"/>
  <c r="DC48" i="14" s="1"/>
  <c r="DD48" i="14" s="1"/>
  <c r="DE48" i="14" s="1"/>
  <c r="DF48" i="14" s="1"/>
  <c r="DG48" i="14" s="1"/>
  <c r="DH48" i="14" s="1"/>
  <c r="DI48" i="14" s="1"/>
  <c r="DJ48" i="14" s="1"/>
  <c r="DK48" i="14" s="1"/>
  <c r="DL48" i="14" s="1"/>
  <c r="DM48" i="14" s="1"/>
  <c r="DN48" i="14" s="1"/>
  <c r="DO48" i="14" s="1"/>
  <c r="DP48" i="14" s="1"/>
  <c r="DQ48" i="14" s="1"/>
  <c r="DR48" i="14" s="1"/>
  <c r="DS48" i="14" s="1"/>
  <c r="DT48" i="14" s="1"/>
  <c r="DU48" i="14" s="1"/>
  <c r="DV48" i="14" s="1"/>
  <c r="DW48" i="14" s="1"/>
  <c r="DX48" i="14" s="1"/>
  <c r="DY48" i="14" s="1"/>
  <c r="DZ48" i="14" s="1"/>
  <c r="EA48" i="14" s="1"/>
  <c r="EB48" i="14" s="1"/>
  <c r="EC48" i="14" s="1"/>
  <c r="ED48" i="14" s="1"/>
  <c r="EE48" i="14" s="1"/>
  <c r="EF48" i="14" s="1"/>
  <c r="EG48" i="14" s="1"/>
  <c r="EH48" i="14" s="1"/>
  <c r="EI48" i="14" s="1"/>
  <c r="EJ48" i="14" s="1"/>
  <c r="EK48" i="14" s="1"/>
  <c r="EL48" i="14" s="1"/>
  <c r="EM48" i="14" s="1"/>
  <c r="EN48" i="14" s="1"/>
  <c r="EO48" i="14" s="1"/>
  <c r="EP48" i="14" s="1"/>
  <c r="EQ48" i="14" s="1"/>
  <c r="ER48" i="14" s="1"/>
  <c r="ES48" i="14" s="1"/>
  <c r="ET48" i="14" s="1"/>
  <c r="EU48" i="14" s="1"/>
  <c r="EV48" i="14" s="1"/>
  <c r="EW48" i="14" s="1"/>
  <c r="EX48" i="14" s="1"/>
  <c r="EY48" i="14" s="1"/>
  <c r="EZ48" i="14" s="1"/>
  <c r="FA48" i="14" s="1"/>
  <c r="FB48" i="14" s="1"/>
  <c r="FC48" i="14" s="1"/>
  <c r="FD48" i="14" s="1"/>
  <c r="FE48" i="14" s="1"/>
  <c r="FF48" i="14" s="1"/>
  <c r="FG48" i="14" s="1"/>
  <c r="FH48" i="14" s="1"/>
  <c r="FI48" i="14" s="1"/>
  <c r="FJ48" i="14" s="1"/>
  <c r="FK48" i="14" s="1"/>
  <c r="FL48" i="14" s="1"/>
  <c r="FM48" i="14" s="1"/>
  <c r="FN48" i="14" s="1"/>
  <c r="FO48" i="14" s="1"/>
  <c r="FP48" i="14" s="1"/>
  <c r="FQ48" i="14" s="1"/>
  <c r="FR48" i="14" s="1"/>
  <c r="FS48" i="14" s="1"/>
  <c r="FT48" i="14" s="1"/>
  <c r="FU48" i="14" s="1"/>
  <c r="FV48" i="14" s="1"/>
  <c r="FW48" i="14" s="1"/>
  <c r="FX48" i="14" s="1"/>
  <c r="FY48" i="14" s="1"/>
  <c r="FZ48" i="14" s="1"/>
  <c r="GA48" i="14" s="1"/>
  <c r="GB48" i="14" s="1"/>
  <c r="GC48" i="14" s="1"/>
  <c r="GD48" i="14" s="1"/>
  <c r="GE48" i="14" s="1"/>
  <c r="GF48" i="14" s="1"/>
  <c r="GG48" i="14" s="1"/>
  <c r="GH48" i="14" s="1"/>
  <c r="GI48" i="14" s="1"/>
  <c r="GJ48" i="14" s="1"/>
  <c r="GK48" i="14" s="1"/>
  <c r="GL48" i="14" s="1"/>
  <c r="GM48" i="14" s="1"/>
  <c r="GN48" i="14" s="1"/>
  <c r="GO48" i="14" s="1"/>
  <c r="GP48" i="14" s="1"/>
  <c r="GQ48" i="14" s="1"/>
  <c r="GR48" i="14" s="1"/>
  <c r="GR47" i="14"/>
  <c r="GQ47" i="14"/>
  <c r="GP47" i="14"/>
  <c r="GO47" i="14"/>
  <c r="GN47" i="14"/>
  <c r="GM47" i="14"/>
  <c r="GL47" i="14"/>
  <c r="GK47" i="14"/>
  <c r="GJ47" i="14"/>
  <c r="GI47" i="14"/>
  <c r="GH47" i="14"/>
  <c r="GG47" i="14"/>
  <c r="GF47" i="14"/>
  <c r="GE47" i="14"/>
  <c r="GD47" i="14"/>
  <c r="GC47" i="14"/>
  <c r="GB47" i="14"/>
  <c r="GA47" i="14"/>
  <c r="FZ47" i="14"/>
  <c r="FY47" i="14"/>
  <c r="FX47" i="14"/>
  <c r="FW47" i="14"/>
  <c r="FV47" i="14"/>
  <c r="FU47" i="14"/>
  <c r="FT47" i="14"/>
  <c r="FS47" i="14"/>
  <c r="FR47" i="14"/>
  <c r="FQ47" i="14"/>
  <c r="FP47" i="14"/>
  <c r="FO47" i="14"/>
  <c r="FN47" i="14"/>
  <c r="FM47" i="14"/>
  <c r="FL47" i="14"/>
  <c r="FK47" i="14"/>
  <c r="FJ47" i="14"/>
  <c r="FI47" i="14"/>
  <c r="FH47" i="14"/>
  <c r="FG47" i="14"/>
  <c r="FF47" i="14"/>
  <c r="FE47" i="14"/>
  <c r="FD47" i="14"/>
  <c r="FC47" i="14"/>
  <c r="FB47" i="14"/>
  <c r="FA47" i="14"/>
  <c r="EZ47" i="14"/>
  <c r="EY47" i="14"/>
  <c r="EX47" i="14"/>
  <c r="EW47" i="14"/>
  <c r="EV47" i="14"/>
  <c r="EU47" i="14"/>
  <c r="ET47" i="14"/>
  <c r="ES47" i="14"/>
  <c r="ER47" i="14"/>
  <c r="EQ47" i="14"/>
  <c r="EP47" i="14"/>
  <c r="EO47" i="14"/>
  <c r="EN47" i="14"/>
  <c r="EM47" i="14"/>
  <c r="EL47" i="14"/>
  <c r="EK47" i="14"/>
  <c r="EJ47" i="14"/>
  <c r="EI47" i="14"/>
  <c r="EH47" i="14"/>
  <c r="EG47" i="14"/>
  <c r="EF47" i="14"/>
  <c r="EE47" i="14"/>
  <c r="ED47" i="14"/>
  <c r="EC47" i="14"/>
  <c r="EB47" i="14"/>
  <c r="EA47" i="14"/>
  <c r="DZ47" i="14"/>
  <c r="DY47" i="14"/>
  <c r="DX47" i="14"/>
  <c r="DW47" i="14"/>
  <c r="DV47" i="14"/>
  <c r="DU47" i="14"/>
  <c r="DT47" i="14"/>
  <c r="DS47" i="14"/>
  <c r="DR47" i="14"/>
  <c r="DQ47" i="14"/>
  <c r="DP47" i="14"/>
  <c r="DO47" i="14"/>
  <c r="DN47" i="14"/>
  <c r="DM47" i="14"/>
  <c r="DL47" i="14"/>
  <c r="DK47" i="14"/>
  <c r="DJ47" i="14"/>
  <c r="DI47" i="14"/>
  <c r="DH47" i="14"/>
  <c r="DG47" i="14"/>
  <c r="DF47" i="14"/>
  <c r="DE47" i="14"/>
  <c r="DD47" i="14"/>
  <c r="DC47" i="14"/>
  <c r="DB47" i="14"/>
  <c r="DA47" i="14"/>
  <c r="CZ47" i="14"/>
  <c r="CY47" i="14"/>
  <c r="CX47" i="14"/>
  <c r="CW47" i="14"/>
  <c r="CV47" i="14"/>
  <c r="CU47" i="14"/>
  <c r="CT47" i="14"/>
  <c r="CS47" i="14"/>
  <c r="CR47" i="14"/>
  <c r="CQ47" i="14"/>
  <c r="CP47" i="14"/>
  <c r="CO47" i="14"/>
  <c r="CN47" i="14"/>
  <c r="CM47" i="14"/>
  <c r="CL47" i="14"/>
  <c r="CK47" i="14"/>
  <c r="CJ47" i="14"/>
  <c r="CI47" i="14"/>
  <c r="CH47" i="14"/>
  <c r="CG47" i="14"/>
  <c r="CF47" i="14"/>
  <c r="CE47" i="14"/>
  <c r="CD47" i="14"/>
  <c r="CC47" i="14"/>
  <c r="CB47" i="14"/>
  <c r="CA47" i="14"/>
  <c r="BZ47" i="14"/>
  <c r="BY47" i="14"/>
  <c r="BX47" i="14"/>
  <c r="BW47" i="14"/>
  <c r="BV47" i="14"/>
  <c r="BU47" i="14"/>
  <c r="BT47" i="14"/>
  <c r="BS47" i="14"/>
  <c r="BR47" i="14"/>
  <c r="BQ47" i="14"/>
  <c r="BP47" i="14"/>
  <c r="BO47" i="14"/>
  <c r="BN47" i="14"/>
  <c r="BM47" i="14"/>
  <c r="BL47" i="14"/>
  <c r="BK47" i="14"/>
  <c r="BJ47" i="14"/>
  <c r="BI47" i="14"/>
  <c r="BH47" i="14"/>
  <c r="BG47" i="14"/>
  <c r="BF47" i="14"/>
  <c r="BE47" i="14"/>
  <c r="BD47" i="14"/>
  <c r="BC47" i="14"/>
  <c r="BB47" i="14"/>
  <c r="BA47" i="14"/>
  <c r="AZ47" i="14"/>
  <c r="AY47" i="14"/>
  <c r="AX47" i="14"/>
  <c r="AW47" i="14"/>
  <c r="AV47" i="14"/>
  <c r="AU47" i="14"/>
  <c r="AT47" i="14"/>
  <c r="AS47" i="14"/>
  <c r="AR47" i="14"/>
  <c r="AQ47" i="14"/>
  <c r="AP47" i="14"/>
  <c r="AO47" i="14"/>
  <c r="AN47" i="14"/>
  <c r="AM47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E375" i="15"/>
  <c r="D375" i="15"/>
  <c r="C375" i="15"/>
  <c r="E374" i="15"/>
  <c r="D374" i="15"/>
  <c r="C374" i="15"/>
  <c r="E373" i="15"/>
  <c r="D373" i="15"/>
  <c r="C373" i="15"/>
  <c r="E372" i="15"/>
  <c r="D372" i="15"/>
  <c r="C372" i="15"/>
  <c r="E371" i="15"/>
  <c r="D371" i="15"/>
  <c r="C371" i="15"/>
  <c r="E370" i="15"/>
  <c r="D370" i="15"/>
  <c r="C370" i="15"/>
  <c r="E369" i="15"/>
  <c r="D369" i="15"/>
  <c r="C369" i="15"/>
  <c r="E368" i="15"/>
  <c r="D368" i="15"/>
  <c r="C368" i="15"/>
  <c r="E367" i="15"/>
  <c r="D367" i="15"/>
  <c r="C367" i="15"/>
  <c r="E366" i="15"/>
  <c r="D366" i="15"/>
  <c r="C366" i="15"/>
  <c r="E365" i="15"/>
  <c r="D365" i="15"/>
  <c r="C365" i="15"/>
  <c r="E364" i="15"/>
  <c r="D364" i="15"/>
  <c r="C364" i="15"/>
  <c r="E363" i="15"/>
  <c r="D363" i="15"/>
  <c r="C363" i="15"/>
  <c r="E362" i="15"/>
  <c r="D362" i="15"/>
  <c r="C362" i="15"/>
  <c r="E361" i="15"/>
  <c r="D361" i="15"/>
  <c r="C361" i="15"/>
  <c r="E360" i="15"/>
  <c r="D360" i="15"/>
  <c r="C360" i="15"/>
  <c r="E359" i="15"/>
  <c r="D359" i="15"/>
  <c r="C359" i="15"/>
  <c r="E358" i="15"/>
  <c r="D358" i="15"/>
  <c r="C358" i="15"/>
  <c r="E357" i="15"/>
  <c r="D357" i="15"/>
  <c r="C357" i="15"/>
  <c r="E356" i="15"/>
  <c r="D356" i="15"/>
  <c r="C356" i="15"/>
  <c r="B26" i="14"/>
  <c r="C26" i="14" s="1"/>
  <c r="D26" i="14" s="1"/>
  <c r="E26" i="14" s="1"/>
  <c r="F26" i="14" s="1"/>
  <c r="G26" i="14" s="1"/>
  <c r="H26" i="14" s="1"/>
  <c r="I26" i="14" s="1"/>
  <c r="J26" i="14" s="1"/>
  <c r="K26" i="14" s="1"/>
  <c r="L26" i="14" s="1"/>
  <c r="M26" i="14" s="1"/>
  <c r="N26" i="14" s="1"/>
  <c r="O26" i="14" s="1"/>
  <c r="P26" i="14" s="1"/>
  <c r="Q26" i="14" s="1"/>
  <c r="R26" i="14" s="1"/>
  <c r="S26" i="14" s="1"/>
  <c r="T26" i="14" s="1"/>
  <c r="U26" i="14" s="1"/>
  <c r="V26" i="14" s="1"/>
  <c r="W26" i="14" s="1"/>
  <c r="X26" i="14" s="1"/>
  <c r="Y26" i="14" s="1"/>
  <c r="Z26" i="14" s="1"/>
  <c r="AA26" i="14" s="1"/>
  <c r="AB26" i="14" s="1"/>
  <c r="AC26" i="14" s="1"/>
  <c r="AD26" i="14" s="1"/>
  <c r="AE26" i="14" s="1"/>
  <c r="AF26" i="14" s="1"/>
  <c r="AG26" i="14" s="1"/>
  <c r="AH26" i="14" s="1"/>
  <c r="AI26" i="14" s="1"/>
  <c r="AJ26" i="14" s="1"/>
  <c r="AK26" i="14" s="1"/>
  <c r="AL26" i="14" s="1"/>
  <c r="AM26" i="14" s="1"/>
  <c r="AN26" i="14" s="1"/>
  <c r="AO26" i="14" s="1"/>
  <c r="AP26" i="14" s="1"/>
  <c r="AQ26" i="14" s="1"/>
  <c r="AR26" i="14" s="1"/>
  <c r="AS26" i="14" s="1"/>
  <c r="AT26" i="14" s="1"/>
  <c r="AU26" i="14" s="1"/>
  <c r="AV26" i="14" s="1"/>
  <c r="AW26" i="14" s="1"/>
  <c r="AX26" i="14" s="1"/>
  <c r="AY26" i="14" s="1"/>
  <c r="AZ26" i="14" s="1"/>
  <c r="BA26" i="14" s="1"/>
  <c r="BB26" i="14" s="1"/>
  <c r="BC26" i="14" s="1"/>
  <c r="BD26" i="14" s="1"/>
  <c r="BE26" i="14" s="1"/>
  <c r="BF26" i="14" s="1"/>
  <c r="BG26" i="14" s="1"/>
  <c r="BH26" i="14" s="1"/>
  <c r="BI26" i="14" s="1"/>
  <c r="BJ26" i="14" s="1"/>
  <c r="BK26" i="14" s="1"/>
  <c r="BL26" i="14" s="1"/>
  <c r="BM26" i="14" s="1"/>
  <c r="BN26" i="14" s="1"/>
  <c r="BO26" i="14" s="1"/>
  <c r="BP26" i="14" s="1"/>
  <c r="BQ26" i="14" s="1"/>
  <c r="BR26" i="14" s="1"/>
  <c r="BS26" i="14" s="1"/>
  <c r="BT26" i="14" s="1"/>
  <c r="BU26" i="14" s="1"/>
  <c r="BV26" i="14" s="1"/>
  <c r="BW26" i="14" s="1"/>
  <c r="BX26" i="14" s="1"/>
  <c r="BY26" i="14" s="1"/>
  <c r="BZ26" i="14" s="1"/>
  <c r="CA26" i="14" s="1"/>
  <c r="CB26" i="14" s="1"/>
  <c r="CC26" i="14" s="1"/>
  <c r="CD26" i="14" s="1"/>
  <c r="CE26" i="14" s="1"/>
  <c r="CF26" i="14" s="1"/>
  <c r="CG26" i="14" s="1"/>
  <c r="CH26" i="14" s="1"/>
  <c r="CI26" i="14" s="1"/>
  <c r="CJ26" i="14" s="1"/>
  <c r="CK26" i="14" s="1"/>
  <c r="CL26" i="14" s="1"/>
  <c r="CM26" i="14" s="1"/>
  <c r="CN26" i="14" s="1"/>
  <c r="CO26" i="14" s="1"/>
  <c r="CP26" i="14" s="1"/>
  <c r="CQ26" i="14" s="1"/>
  <c r="CR26" i="14" s="1"/>
  <c r="CS26" i="14" s="1"/>
  <c r="CT26" i="14" s="1"/>
  <c r="CU26" i="14" s="1"/>
  <c r="CV26" i="14" s="1"/>
  <c r="CW26" i="14" s="1"/>
  <c r="CX26" i="14" s="1"/>
  <c r="CY26" i="14" s="1"/>
  <c r="CZ26" i="14" s="1"/>
  <c r="DA26" i="14" s="1"/>
  <c r="DB26" i="14" s="1"/>
  <c r="DC26" i="14" s="1"/>
  <c r="DD26" i="14" s="1"/>
  <c r="DE26" i="14" s="1"/>
  <c r="DF26" i="14" s="1"/>
  <c r="DG26" i="14" s="1"/>
  <c r="DH26" i="14" s="1"/>
  <c r="DI26" i="14" s="1"/>
  <c r="DJ26" i="14" s="1"/>
  <c r="DK26" i="14" s="1"/>
  <c r="DL26" i="14" s="1"/>
  <c r="DM26" i="14" s="1"/>
  <c r="DN26" i="14" s="1"/>
  <c r="DO26" i="14" s="1"/>
  <c r="DP26" i="14" s="1"/>
  <c r="DQ26" i="14" s="1"/>
  <c r="DR26" i="14" s="1"/>
  <c r="DS26" i="14" s="1"/>
  <c r="DT26" i="14" s="1"/>
  <c r="DU26" i="14" s="1"/>
  <c r="DV26" i="14" s="1"/>
  <c r="DW26" i="14" s="1"/>
  <c r="DX26" i="14" s="1"/>
  <c r="DY26" i="14" s="1"/>
  <c r="DZ26" i="14" s="1"/>
  <c r="EA26" i="14" s="1"/>
  <c r="EB26" i="14" s="1"/>
  <c r="EC26" i="14" s="1"/>
  <c r="ED26" i="14" s="1"/>
  <c r="EE26" i="14" s="1"/>
  <c r="EF26" i="14" s="1"/>
  <c r="EG26" i="14" s="1"/>
  <c r="EH26" i="14" s="1"/>
  <c r="EI26" i="14" s="1"/>
  <c r="EJ26" i="14" s="1"/>
  <c r="EK26" i="14" s="1"/>
  <c r="EL26" i="14" s="1"/>
  <c r="EM26" i="14" s="1"/>
  <c r="EN26" i="14" s="1"/>
  <c r="EO26" i="14" s="1"/>
  <c r="EP26" i="14" s="1"/>
  <c r="EQ26" i="14" s="1"/>
  <c r="ER26" i="14" s="1"/>
  <c r="ES26" i="14" s="1"/>
  <c r="ET26" i="14" s="1"/>
  <c r="EU26" i="14" s="1"/>
  <c r="EV26" i="14" s="1"/>
  <c r="EW26" i="14" s="1"/>
  <c r="EX26" i="14" s="1"/>
  <c r="EY26" i="14" s="1"/>
  <c r="EZ26" i="14" s="1"/>
  <c r="FA26" i="14" s="1"/>
  <c r="FB26" i="14" s="1"/>
  <c r="FC26" i="14" s="1"/>
  <c r="FD26" i="14" s="1"/>
  <c r="FE26" i="14" s="1"/>
  <c r="FF26" i="14" s="1"/>
  <c r="FG26" i="14" s="1"/>
  <c r="FH26" i="14" s="1"/>
  <c r="FI26" i="14" s="1"/>
  <c r="FJ26" i="14" s="1"/>
  <c r="FK26" i="14" s="1"/>
  <c r="FL26" i="14" s="1"/>
  <c r="FM26" i="14" s="1"/>
  <c r="FN26" i="14" s="1"/>
  <c r="FO26" i="14" s="1"/>
  <c r="FP26" i="14" s="1"/>
  <c r="FQ26" i="14" s="1"/>
  <c r="FR26" i="14" s="1"/>
  <c r="FS26" i="14" s="1"/>
  <c r="FT26" i="14" s="1"/>
  <c r="FU26" i="14" s="1"/>
  <c r="FV26" i="14" s="1"/>
  <c r="FW26" i="14" s="1"/>
  <c r="FX26" i="14" s="1"/>
  <c r="FY26" i="14" s="1"/>
  <c r="FZ26" i="14" s="1"/>
  <c r="GA26" i="14" s="1"/>
  <c r="GB26" i="14" s="1"/>
  <c r="GC26" i="14" s="1"/>
  <c r="GD26" i="14" s="1"/>
  <c r="GE26" i="14" s="1"/>
  <c r="GF26" i="14" s="1"/>
  <c r="GG26" i="14" s="1"/>
  <c r="GH26" i="14" s="1"/>
  <c r="GI26" i="14" s="1"/>
  <c r="GJ26" i="14" s="1"/>
  <c r="GK26" i="14" s="1"/>
  <c r="GL26" i="14" s="1"/>
  <c r="GM26" i="14" s="1"/>
  <c r="GN26" i="14" s="1"/>
  <c r="GO26" i="14" s="1"/>
  <c r="GP26" i="14" s="1"/>
  <c r="GQ26" i="14" s="1"/>
  <c r="GR26" i="14" s="1"/>
  <c r="GR25" i="14"/>
  <c r="GQ25" i="14"/>
  <c r="GP25" i="14"/>
  <c r="GO25" i="14"/>
  <c r="GN25" i="14"/>
  <c r="GM25" i="14"/>
  <c r="GL25" i="14"/>
  <c r="GK25" i="14"/>
  <c r="GJ25" i="14"/>
  <c r="GI25" i="14"/>
  <c r="GH25" i="14"/>
  <c r="GG25" i="14"/>
  <c r="GF25" i="14"/>
  <c r="GE25" i="14"/>
  <c r="GD25" i="14"/>
  <c r="GC25" i="14"/>
  <c r="GB25" i="14"/>
  <c r="GA25" i="14"/>
  <c r="FZ25" i="14"/>
  <c r="FY25" i="14"/>
  <c r="FX25" i="14"/>
  <c r="FW25" i="14"/>
  <c r="FV25" i="14"/>
  <c r="FU25" i="14"/>
  <c r="FT25" i="14"/>
  <c r="FS25" i="14"/>
  <c r="FR25" i="14"/>
  <c r="FQ25" i="14"/>
  <c r="FP25" i="14"/>
  <c r="FO25" i="14"/>
  <c r="FN25" i="14"/>
  <c r="FM25" i="14"/>
  <c r="FL25" i="14"/>
  <c r="FK25" i="14"/>
  <c r="FJ25" i="14"/>
  <c r="FI25" i="14"/>
  <c r="FH25" i="14"/>
  <c r="FG25" i="14"/>
  <c r="FF25" i="14"/>
  <c r="FE25" i="14"/>
  <c r="FD25" i="14"/>
  <c r="FC25" i="14"/>
  <c r="FB25" i="14"/>
  <c r="FA25" i="14"/>
  <c r="EZ25" i="14"/>
  <c r="EY25" i="14"/>
  <c r="EX25" i="14"/>
  <c r="EW25" i="14"/>
  <c r="EV25" i="14"/>
  <c r="EU25" i="14"/>
  <c r="ET25" i="14"/>
  <c r="ES25" i="14"/>
  <c r="ER25" i="14"/>
  <c r="EQ25" i="14"/>
  <c r="EP25" i="14"/>
  <c r="EO25" i="14"/>
  <c r="EN25" i="14"/>
  <c r="EM25" i="14"/>
  <c r="EL25" i="14"/>
  <c r="EK25" i="14"/>
  <c r="EJ25" i="14"/>
  <c r="EI25" i="14"/>
  <c r="EH25" i="14"/>
  <c r="EG25" i="14"/>
  <c r="EF25" i="14"/>
  <c r="EE25" i="14"/>
  <c r="ED25" i="14"/>
  <c r="EC25" i="14"/>
  <c r="EB25" i="14"/>
  <c r="EA25" i="14"/>
  <c r="DZ25" i="14"/>
  <c r="DY25" i="14"/>
  <c r="DX25" i="14"/>
  <c r="DW25" i="14"/>
  <c r="DV25" i="14"/>
  <c r="DU25" i="14"/>
  <c r="DT25" i="14"/>
  <c r="DS25" i="14"/>
  <c r="DR25" i="14"/>
  <c r="DQ25" i="14"/>
  <c r="DP25" i="14"/>
  <c r="DO25" i="14"/>
  <c r="DN25" i="14"/>
  <c r="DM25" i="14"/>
  <c r="DL25" i="14"/>
  <c r="DK25" i="14"/>
  <c r="DJ25" i="14"/>
  <c r="DI25" i="14"/>
  <c r="DH25" i="14"/>
  <c r="DG25" i="14"/>
  <c r="DF25" i="14"/>
  <c r="DE25" i="14"/>
  <c r="DD25" i="14"/>
  <c r="DC25" i="14"/>
  <c r="DB25" i="14"/>
  <c r="DA25" i="14"/>
  <c r="CZ25" i="14"/>
  <c r="CY25" i="14"/>
  <c r="CX25" i="14"/>
  <c r="CW25" i="14"/>
  <c r="CV25" i="14"/>
  <c r="CU25" i="14"/>
  <c r="CT25" i="14"/>
  <c r="CS25" i="14"/>
  <c r="CR25" i="14"/>
  <c r="CQ25" i="14"/>
  <c r="CP25" i="14"/>
  <c r="CO25" i="14"/>
  <c r="CN25" i="14"/>
  <c r="CM25" i="14"/>
  <c r="CL25" i="14"/>
  <c r="CK25" i="14"/>
  <c r="CJ25" i="14"/>
  <c r="CI25" i="14"/>
  <c r="CH25" i="14"/>
  <c r="CG25" i="14"/>
  <c r="CF25" i="14"/>
  <c r="CE25" i="14"/>
  <c r="CD25" i="14"/>
  <c r="CC25" i="14"/>
  <c r="CB25" i="14"/>
  <c r="CA25" i="14"/>
  <c r="BZ25" i="14"/>
  <c r="BY25" i="14"/>
  <c r="BX25" i="14"/>
  <c r="BW25" i="14"/>
  <c r="BV25" i="14"/>
  <c r="BU25" i="14"/>
  <c r="BT25" i="14"/>
  <c r="BS25" i="14"/>
  <c r="BR25" i="14"/>
  <c r="BQ25" i="14"/>
  <c r="BP25" i="14"/>
  <c r="BO25" i="14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GR3" i="14"/>
  <c r="GQ3" i="14"/>
  <c r="GP3" i="14"/>
  <c r="GO3" i="14"/>
  <c r="GN3" i="14"/>
  <c r="GM3" i="14"/>
  <c r="GL3" i="14"/>
  <c r="GK3" i="14"/>
  <c r="GJ3" i="14"/>
  <c r="GI3" i="14"/>
  <c r="GH3" i="14"/>
  <c r="GG3" i="14"/>
  <c r="GF3" i="14"/>
  <c r="GE3" i="14"/>
  <c r="GD3" i="14"/>
  <c r="GC3" i="14"/>
  <c r="GB3" i="14"/>
  <c r="GA3" i="14"/>
  <c r="FZ3" i="14"/>
  <c r="FY3" i="14"/>
  <c r="FX3" i="14"/>
  <c r="FW3" i="14"/>
  <c r="FV3" i="14"/>
  <c r="FU3" i="14"/>
  <c r="FT3" i="14"/>
  <c r="FS3" i="14"/>
  <c r="FR3" i="14"/>
  <c r="FQ3" i="14"/>
  <c r="FP3" i="14"/>
  <c r="FO3" i="14"/>
  <c r="FN3" i="14"/>
  <c r="FM3" i="14"/>
  <c r="FL3" i="14"/>
  <c r="FK3" i="14"/>
  <c r="FJ3" i="14"/>
  <c r="FI3" i="14"/>
  <c r="FH3" i="14"/>
  <c r="FG3" i="14"/>
  <c r="FF3" i="14"/>
  <c r="FE3" i="14"/>
  <c r="FD3" i="14"/>
  <c r="FC3" i="14"/>
  <c r="FB3" i="14"/>
  <c r="FA3" i="14"/>
  <c r="EZ3" i="14"/>
  <c r="EY3" i="14"/>
  <c r="EX3" i="14"/>
  <c r="EW3" i="14"/>
  <c r="EV3" i="14"/>
  <c r="EU3" i="14"/>
  <c r="ET3" i="14"/>
  <c r="ES3" i="14"/>
  <c r="ER3" i="14"/>
  <c r="EQ3" i="14"/>
  <c r="EP3" i="14"/>
  <c r="EO3" i="14"/>
  <c r="EN3" i="14"/>
  <c r="EM3" i="14"/>
  <c r="EL3" i="14"/>
  <c r="EK3" i="14"/>
  <c r="EJ3" i="14"/>
  <c r="EI3" i="14"/>
  <c r="EH3" i="14"/>
  <c r="EG3" i="14"/>
  <c r="EF3" i="14"/>
  <c r="EE3" i="14"/>
  <c r="ED3" i="14"/>
  <c r="EC3" i="14"/>
  <c r="EB3" i="14"/>
  <c r="EA3" i="14"/>
  <c r="DZ3" i="14"/>
  <c r="DY3" i="14"/>
  <c r="DX3" i="14"/>
  <c r="DW3" i="14"/>
  <c r="DV3" i="14"/>
  <c r="DU3" i="14"/>
  <c r="DT3" i="14"/>
  <c r="DS3" i="14"/>
  <c r="DR3" i="14"/>
  <c r="DQ3" i="14"/>
  <c r="DP3" i="14"/>
  <c r="DO3" i="14"/>
  <c r="DN3" i="14"/>
  <c r="DM3" i="14"/>
  <c r="DL3" i="14"/>
  <c r="DK3" i="14"/>
  <c r="DJ3" i="14"/>
  <c r="DI3" i="14"/>
  <c r="DH3" i="14"/>
  <c r="DG3" i="14"/>
  <c r="DF3" i="14"/>
  <c r="DE3" i="14"/>
  <c r="DD3" i="14"/>
  <c r="DC3" i="14"/>
  <c r="DB3" i="14"/>
  <c r="DA3" i="14"/>
  <c r="CZ3" i="14"/>
  <c r="CY3" i="14"/>
  <c r="CX3" i="14"/>
  <c r="CW3" i="14"/>
  <c r="CV3" i="14"/>
  <c r="CU3" i="14"/>
  <c r="CT3" i="14"/>
  <c r="CS3" i="14"/>
  <c r="CR3" i="14"/>
  <c r="CQ3" i="14"/>
  <c r="CP3" i="14"/>
  <c r="CO3" i="14"/>
  <c r="CN3" i="14"/>
  <c r="CM3" i="14"/>
  <c r="CL3" i="14"/>
  <c r="CK3" i="14"/>
  <c r="CJ3" i="14"/>
  <c r="CI3" i="14"/>
  <c r="CH3" i="14"/>
  <c r="CG3" i="14"/>
  <c r="CF3" i="14"/>
  <c r="CE3" i="14"/>
  <c r="CD3" i="14"/>
  <c r="CC3" i="14"/>
  <c r="CB3" i="14"/>
  <c r="CA3" i="14"/>
  <c r="BZ3" i="14"/>
  <c r="BY3" i="14"/>
  <c r="BX3" i="14"/>
  <c r="BW3" i="14"/>
  <c r="BV3" i="14"/>
  <c r="BU3" i="14"/>
  <c r="BT3" i="14"/>
  <c r="BS3" i="14"/>
  <c r="BR3" i="14"/>
  <c r="BQ3" i="14"/>
  <c r="BP3" i="14"/>
  <c r="BO3" i="14"/>
  <c r="BN3" i="14"/>
  <c r="BM3" i="14"/>
  <c r="BL3" i="14"/>
  <c r="BK3" i="14"/>
  <c r="BJ3" i="14"/>
  <c r="BI3" i="14"/>
  <c r="BH3" i="14"/>
  <c r="BG3" i="14"/>
  <c r="BF3" i="14"/>
  <c r="BE3" i="14"/>
  <c r="BD3" i="14"/>
  <c r="BC3" i="14"/>
  <c r="BB3" i="14"/>
  <c r="BA3" i="14"/>
  <c r="AZ3" i="14"/>
  <c r="AY3" i="14"/>
  <c r="AX3" i="14"/>
  <c r="AW3" i="14"/>
  <c r="AV3" i="14"/>
  <c r="AU3" i="14"/>
  <c r="AT3" i="14"/>
  <c r="AS3" i="14"/>
  <c r="AR3" i="14"/>
  <c r="AQ3" i="14"/>
  <c r="AP3" i="14"/>
  <c r="AO3" i="14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H19" i="14" s="1"/>
  <c r="B19" i="14" s="1"/>
  <c r="G3" i="14"/>
  <c r="F3" i="14"/>
  <c r="E3" i="14"/>
  <c r="D3" i="14"/>
  <c r="C3" i="14"/>
  <c r="I19" i="14"/>
  <c r="E350" i="15"/>
  <c r="AV62" i="14" s="1"/>
  <c r="D350" i="15"/>
  <c r="C350" i="15"/>
  <c r="E349" i="15"/>
  <c r="D349" i="15"/>
  <c r="C349" i="15"/>
  <c r="E348" i="15"/>
  <c r="D348" i="15"/>
  <c r="C348" i="15"/>
  <c r="E347" i="15"/>
  <c r="D347" i="15"/>
  <c r="C347" i="15"/>
  <c r="E346" i="15"/>
  <c r="D346" i="15"/>
  <c r="C346" i="15"/>
  <c r="E345" i="15"/>
  <c r="D345" i="15"/>
  <c r="C345" i="15"/>
  <c r="E344" i="15"/>
  <c r="D344" i="15"/>
  <c r="C344" i="15"/>
  <c r="E343" i="15"/>
  <c r="D343" i="15"/>
  <c r="C343" i="15"/>
  <c r="E342" i="15"/>
  <c r="D342" i="15"/>
  <c r="C342" i="15"/>
  <c r="E341" i="15"/>
  <c r="D341" i="15"/>
  <c r="C341" i="15"/>
  <c r="E340" i="15"/>
  <c r="D340" i="15"/>
  <c r="C340" i="15"/>
  <c r="E339" i="15"/>
  <c r="D339" i="15"/>
  <c r="C339" i="15"/>
  <c r="E338" i="15"/>
  <c r="D338" i="15"/>
  <c r="C338" i="15"/>
  <c r="E337" i="15"/>
  <c r="D337" i="15"/>
  <c r="C337" i="15"/>
  <c r="E336" i="15"/>
  <c r="D336" i="15"/>
  <c r="C336" i="15"/>
  <c r="E335" i="15"/>
  <c r="D335" i="15"/>
  <c r="C335" i="15"/>
  <c r="E334" i="15"/>
  <c r="D334" i="15"/>
  <c r="C334" i="15"/>
  <c r="E333" i="15"/>
  <c r="D333" i="15"/>
  <c r="J40" i="14" s="1"/>
  <c r="C333" i="15"/>
  <c r="E332" i="15"/>
  <c r="D332" i="15"/>
  <c r="C332" i="15"/>
  <c r="I18" i="14" s="1"/>
  <c r="E331" i="15"/>
  <c r="D331" i="15"/>
  <c r="C331" i="15"/>
  <c r="E325" i="15"/>
  <c r="AV61" i="14" s="1"/>
  <c r="D325" i="15"/>
  <c r="C325" i="15"/>
  <c r="E324" i="15"/>
  <c r="D324" i="15"/>
  <c r="C324" i="15"/>
  <c r="E323" i="15"/>
  <c r="D323" i="15"/>
  <c r="C323" i="15"/>
  <c r="E322" i="15"/>
  <c r="D322" i="15"/>
  <c r="C322" i="15"/>
  <c r="E321" i="15"/>
  <c r="D321" i="15"/>
  <c r="C321" i="15"/>
  <c r="E320" i="15"/>
  <c r="D320" i="15"/>
  <c r="C320" i="15"/>
  <c r="E319" i="15"/>
  <c r="D319" i="15"/>
  <c r="C319" i="15"/>
  <c r="E318" i="15"/>
  <c r="D318" i="15"/>
  <c r="C318" i="15"/>
  <c r="E317" i="15"/>
  <c r="D317" i="15"/>
  <c r="C317" i="15"/>
  <c r="E316" i="15"/>
  <c r="D316" i="15"/>
  <c r="C316" i="15"/>
  <c r="E315" i="15"/>
  <c r="D315" i="15"/>
  <c r="C315" i="15"/>
  <c r="E314" i="15"/>
  <c r="D314" i="15"/>
  <c r="C314" i="15"/>
  <c r="E313" i="15"/>
  <c r="D313" i="15"/>
  <c r="C313" i="15"/>
  <c r="E312" i="15"/>
  <c r="D312" i="15"/>
  <c r="C312" i="15"/>
  <c r="E311" i="15"/>
  <c r="D311" i="15"/>
  <c r="C311" i="15"/>
  <c r="L17" i="14" s="1"/>
  <c r="E310" i="15"/>
  <c r="D310" i="15"/>
  <c r="C310" i="15"/>
  <c r="E309" i="15"/>
  <c r="D309" i="15"/>
  <c r="C309" i="15"/>
  <c r="E308" i="15"/>
  <c r="D308" i="15"/>
  <c r="J39" i="14" s="1"/>
  <c r="C308" i="15"/>
  <c r="E307" i="15"/>
  <c r="D307" i="15"/>
  <c r="C307" i="15"/>
  <c r="I17" i="14" s="1"/>
  <c r="E306" i="15"/>
  <c r="D306" i="15"/>
  <c r="C306" i="15"/>
  <c r="E300" i="15"/>
  <c r="AV60" i="14" s="1"/>
  <c r="D300" i="15"/>
  <c r="C300" i="15"/>
  <c r="E299" i="15"/>
  <c r="D299" i="15"/>
  <c r="C299" i="15"/>
  <c r="E298" i="15"/>
  <c r="D298" i="15"/>
  <c r="C298" i="15"/>
  <c r="E297" i="15"/>
  <c r="D297" i="15"/>
  <c r="C297" i="15"/>
  <c r="E296" i="15"/>
  <c r="D296" i="15"/>
  <c r="C296" i="15"/>
  <c r="E295" i="15"/>
  <c r="D295" i="15"/>
  <c r="C295" i="15"/>
  <c r="E294" i="15"/>
  <c r="D294" i="15"/>
  <c r="C294" i="15"/>
  <c r="E293" i="15"/>
  <c r="D293" i="15"/>
  <c r="C293" i="15"/>
  <c r="E292" i="15"/>
  <c r="D292" i="15"/>
  <c r="C292" i="15"/>
  <c r="E291" i="15"/>
  <c r="D291" i="15"/>
  <c r="C291" i="15"/>
  <c r="E290" i="15"/>
  <c r="D290" i="15"/>
  <c r="C290" i="15"/>
  <c r="E289" i="15"/>
  <c r="D289" i="15"/>
  <c r="C289" i="15"/>
  <c r="E288" i="15"/>
  <c r="D288" i="15"/>
  <c r="C288" i="15"/>
  <c r="E287" i="15"/>
  <c r="D287" i="15"/>
  <c r="C287" i="15"/>
  <c r="E286" i="15"/>
  <c r="D286" i="15"/>
  <c r="C286" i="15"/>
  <c r="L16" i="14" s="1"/>
  <c r="E285" i="15"/>
  <c r="D285" i="15"/>
  <c r="C285" i="15"/>
  <c r="E284" i="15"/>
  <c r="D284" i="15"/>
  <c r="C284" i="15"/>
  <c r="E283" i="15"/>
  <c r="D283" i="15"/>
  <c r="J38" i="14" s="1"/>
  <c r="C283" i="15"/>
  <c r="E282" i="15"/>
  <c r="D282" i="15"/>
  <c r="C282" i="15"/>
  <c r="I16" i="14" s="1"/>
  <c r="E281" i="15"/>
  <c r="D281" i="15"/>
  <c r="C281" i="15"/>
  <c r="E275" i="15"/>
  <c r="AV59" i="14" s="1"/>
  <c r="D275" i="15"/>
  <c r="C275" i="15"/>
  <c r="E274" i="15"/>
  <c r="D274" i="15"/>
  <c r="C274" i="15"/>
  <c r="E273" i="15"/>
  <c r="D273" i="15"/>
  <c r="C273" i="15"/>
  <c r="E272" i="15"/>
  <c r="D272" i="15"/>
  <c r="C272" i="15"/>
  <c r="E271" i="15"/>
  <c r="D271" i="15"/>
  <c r="C271" i="15"/>
  <c r="E270" i="15"/>
  <c r="D270" i="15"/>
  <c r="C270" i="15"/>
  <c r="E269" i="15"/>
  <c r="D269" i="15"/>
  <c r="C269" i="15"/>
  <c r="E268" i="15"/>
  <c r="D268" i="15"/>
  <c r="C268" i="15"/>
  <c r="E267" i="15"/>
  <c r="D267" i="15"/>
  <c r="C267" i="15"/>
  <c r="E266" i="15"/>
  <c r="D266" i="15"/>
  <c r="C266" i="15"/>
  <c r="E265" i="15"/>
  <c r="D265" i="15"/>
  <c r="C265" i="15"/>
  <c r="E264" i="15"/>
  <c r="D264" i="15"/>
  <c r="C264" i="15"/>
  <c r="E263" i="15"/>
  <c r="D263" i="15"/>
  <c r="C263" i="15"/>
  <c r="E262" i="15"/>
  <c r="D262" i="15"/>
  <c r="C262" i="15"/>
  <c r="E261" i="15"/>
  <c r="D261" i="15"/>
  <c r="C261" i="15"/>
  <c r="L15" i="14" s="1"/>
  <c r="E260" i="15"/>
  <c r="D260" i="15"/>
  <c r="C260" i="15"/>
  <c r="E259" i="15"/>
  <c r="D259" i="15"/>
  <c r="C259" i="15"/>
  <c r="E258" i="15"/>
  <c r="D258" i="15"/>
  <c r="J37" i="14" s="1"/>
  <c r="C258" i="15"/>
  <c r="E257" i="15"/>
  <c r="I59" i="14" s="1"/>
  <c r="D257" i="15"/>
  <c r="C257" i="15"/>
  <c r="I15" i="14" s="1"/>
  <c r="E256" i="15"/>
  <c r="D256" i="15"/>
  <c r="C256" i="15"/>
  <c r="E250" i="15"/>
  <c r="AV58" i="14" s="1"/>
  <c r="D250" i="15"/>
  <c r="C250" i="15"/>
  <c r="E249" i="15"/>
  <c r="D249" i="15"/>
  <c r="C249" i="15"/>
  <c r="E248" i="15"/>
  <c r="D248" i="15"/>
  <c r="C248" i="15"/>
  <c r="E247" i="15"/>
  <c r="D247" i="15"/>
  <c r="C247" i="15"/>
  <c r="E246" i="15"/>
  <c r="D246" i="15"/>
  <c r="C246" i="15"/>
  <c r="E245" i="15"/>
  <c r="D245" i="15"/>
  <c r="C245" i="15"/>
  <c r="E244" i="15"/>
  <c r="D244" i="15"/>
  <c r="C244" i="15"/>
  <c r="E243" i="15"/>
  <c r="D243" i="15"/>
  <c r="C243" i="15"/>
  <c r="E242" i="15"/>
  <c r="D242" i="15"/>
  <c r="C242" i="15"/>
  <c r="E241" i="15"/>
  <c r="D241" i="15"/>
  <c r="C241" i="15"/>
  <c r="E240" i="15"/>
  <c r="D240" i="15"/>
  <c r="C240" i="15"/>
  <c r="E239" i="15"/>
  <c r="D239" i="15"/>
  <c r="C239" i="15"/>
  <c r="E238" i="15"/>
  <c r="D238" i="15"/>
  <c r="C238" i="15"/>
  <c r="E237" i="15"/>
  <c r="D237" i="15"/>
  <c r="C237" i="15"/>
  <c r="E236" i="15"/>
  <c r="D236" i="15"/>
  <c r="C236" i="15"/>
  <c r="L14" i="14" s="1"/>
  <c r="E235" i="15"/>
  <c r="D235" i="15"/>
  <c r="C235" i="15"/>
  <c r="E234" i="15"/>
  <c r="D234" i="15"/>
  <c r="C234" i="15"/>
  <c r="E233" i="15"/>
  <c r="D233" i="15"/>
  <c r="J36" i="14" s="1"/>
  <c r="C233" i="15"/>
  <c r="E232" i="15"/>
  <c r="D232" i="15"/>
  <c r="C232" i="15"/>
  <c r="I14" i="14" s="1"/>
  <c r="E231" i="15"/>
  <c r="D231" i="15"/>
  <c r="C231" i="15"/>
  <c r="E225" i="15"/>
  <c r="AV57" i="14" s="1"/>
  <c r="D225" i="15"/>
  <c r="C225" i="15"/>
  <c r="E224" i="15"/>
  <c r="D224" i="15"/>
  <c r="C224" i="15"/>
  <c r="E223" i="15"/>
  <c r="D223" i="15"/>
  <c r="C223" i="15"/>
  <c r="E222" i="15"/>
  <c r="D222" i="15"/>
  <c r="C222" i="15"/>
  <c r="E221" i="15"/>
  <c r="D221" i="15"/>
  <c r="C221" i="15"/>
  <c r="E220" i="15"/>
  <c r="D220" i="15"/>
  <c r="C220" i="15"/>
  <c r="E219" i="15"/>
  <c r="D219" i="15"/>
  <c r="C219" i="15"/>
  <c r="E218" i="15"/>
  <c r="D218" i="15"/>
  <c r="C218" i="15"/>
  <c r="E217" i="15"/>
  <c r="Q57" i="14" s="1"/>
  <c r="D217" i="15"/>
  <c r="C217" i="15"/>
  <c r="E216" i="15"/>
  <c r="D216" i="15"/>
  <c r="C216" i="15"/>
  <c r="E215" i="15"/>
  <c r="D215" i="15"/>
  <c r="C215" i="15"/>
  <c r="E214" i="15"/>
  <c r="D214" i="15"/>
  <c r="C214" i="15"/>
  <c r="E213" i="15"/>
  <c r="D213" i="15"/>
  <c r="C213" i="15"/>
  <c r="E212" i="15"/>
  <c r="D212" i="15"/>
  <c r="C212" i="15"/>
  <c r="E211" i="15"/>
  <c r="D211" i="15"/>
  <c r="C211" i="15"/>
  <c r="L13" i="14" s="1"/>
  <c r="E210" i="15"/>
  <c r="D210" i="15"/>
  <c r="C210" i="15"/>
  <c r="E209" i="15"/>
  <c r="D209" i="15"/>
  <c r="C209" i="15"/>
  <c r="E208" i="15"/>
  <c r="D208" i="15"/>
  <c r="J35" i="14" s="1"/>
  <c r="C208" i="15"/>
  <c r="E207" i="15"/>
  <c r="I57" i="14" s="1"/>
  <c r="D207" i="15"/>
  <c r="C207" i="15"/>
  <c r="I13" i="14" s="1"/>
  <c r="E206" i="15"/>
  <c r="D206" i="15"/>
  <c r="C206" i="15"/>
  <c r="E200" i="15"/>
  <c r="AV56" i="14" s="1"/>
  <c r="D200" i="15"/>
  <c r="C200" i="15"/>
  <c r="E199" i="15"/>
  <c r="D199" i="15"/>
  <c r="C199" i="15"/>
  <c r="E198" i="15"/>
  <c r="D198" i="15"/>
  <c r="C198" i="15"/>
  <c r="E197" i="15"/>
  <c r="D197" i="15"/>
  <c r="C197" i="15"/>
  <c r="E196" i="15"/>
  <c r="D196" i="15"/>
  <c r="C196" i="15"/>
  <c r="E195" i="15"/>
  <c r="D195" i="15"/>
  <c r="C195" i="15"/>
  <c r="E194" i="15"/>
  <c r="D194" i="15"/>
  <c r="C194" i="15"/>
  <c r="E193" i="15"/>
  <c r="D193" i="15"/>
  <c r="C193" i="15"/>
  <c r="E192" i="15"/>
  <c r="Q56" i="14" s="1"/>
  <c r="D192" i="15"/>
  <c r="C192" i="15"/>
  <c r="E191" i="15"/>
  <c r="D191" i="15"/>
  <c r="C191" i="15"/>
  <c r="E190" i="15"/>
  <c r="D190" i="15"/>
  <c r="C190" i="15"/>
  <c r="E189" i="15"/>
  <c r="D189" i="15"/>
  <c r="C189" i="15"/>
  <c r="E188" i="15"/>
  <c r="D188" i="15"/>
  <c r="C188" i="15"/>
  <c r="E187" i="15"/>
  <c r="D187" i="15"/>
  <c r="C187" i="15"/>
  <c r="E186" i="15"/>
  <c r="D186" i="15"/>
  <c r="C186" i="15"/>
  <c r="L12" i="14" s="1"/>
  <c r="E185" i="15"/>
  <c r="D185" i="15"/>
  <c r="C185" i="15"/>
  <c r="E184" i="15"/>
  <c r="D184" i="15"/>
  <c r="C184" i="15"/>
  <c r="E183" i="15"/>
  <c r="D183" i="15"/>
  <c r="J34" i="14" s="1"/>
  <c r="C183" i="15"/>
  <c r="E182" i="15"/>
  <c r="I56" i="14" s="1"/>
  <c r="D182" i="15"/>
  <c r="C182" i="15"/>
  <c r="I12" i="14" s="1"/>
  <c r="E181" i="15"/>
  <c r="D181" i="15"/>
  <c r="C181" i="15"/>
  <c r="E175" i="15"/>
  <c r="AV55" i="14" s="1"/>
  <c r="D175" i="15"/>
  <c r="C175" i="15"/>
  <c r="E174" i="15"/>
  <c r="D174" i="15"/>
  <c r="C174" i="15"/>
  <c r="E173" i="15"/>
  <c r="D173" i="15"/>
  <c r="C173" i="15"/>
  <c r="E172" i="15"/>
  <c r="D172" i="15"/>
  <c r="C172" i="15"/>
  <c r="E171" i="15"/>
  <c r="D171" i="15"/>
  <c r="C171" i="15"/>
  <c r="E170" i="15"/>
  <c r="D170" i="15"/>
  <c r="C170" i="15"/>
  <c r="E169" i="15"/>
  <c r="D169" i="15"/>
  <c r="C169" i="15"/>
  <c r="E168" i="15"/>
  <c r="D168" i="15"/>
  <c r="C168" i="15"/>
  <c r="E167" i="15"/>
  <c r="Q55" i="14" s="1"/>
  <c r="D167" i="15"/>
  <c r="C167" i="15"/>
  <c r="E166" i="15"/>
  <c r="D166" i="15"/>
  <c r="C166" i="15"/>
  <c r="E165" i="15"/>
  <c r="D165" i="15"/>
  <c r="C165" i="15"/>
  <c r="E164" i="15"/>
  <c r="D164" i="15"/>
  <c r="C164" i="15"/>
  <c r="E163" i="15"/>
  <c r="D163" i="15"/>
  <c r="C163" i="15"/>
  <c r="E162" i="15"/>
  <c r="D162" i="15"/>
  <c r="C162" i="15"/>
  <c r="E161" i="15"/>
  <c r="D161" i="15"/>
  <c r="C161" i="15"/>
  <c r="L11" i="14" s="1"/>
  <c r="E160" i="15"/>
  <c r="D160" i="15"/>
  <c r="C160" i="15"/>
  <c r="E159" i="15"/>
  <c r="D159" i="15"/>
  <c r="C159" i="15"/>
  <c r="E158" i="15"/>
  <c r="D158" i="15"/>
  <c r="J33" i="14" s="1"/>
  <c r="C158" i="15"/>
  <c r="E157" i="15"/>
  <c r="I55" i="14" s="1"/>
  <c r="D157" i="15"/>
  <c r="C157" i="15"/>
  <c r="I11" i="14" s="1"/>
  <c r="E156" i="15"/>
  <c r="D156" i="15"/>
  <c r="C156" i="15"/>
  <c r="E150" i="15"/>
  <c r="AV54" i="14" s="1"/>
  <c r="D150" i="15"/>
  <c r="C150" i="15"/>
  <c r="E149" i="15"/>
  <c r="D149" i="15"/>
  <c r="C149" i="15"/>
  <c r="E148" i="15"/>
  <c r="D148" i="15"/>
  <c r="C148" i="15"/>
  <c r="E147" i="15"/>
  <c r="D147" i="15"/>
  <c r="C147" i="15"/>
  <c r="E146" i="15"/>
  <c r="D146" i="15"/>
  <c r="C146" i="15"/>
  <c r="E145" i="15"/>
  <c r="D145" i="15"/>
  <c r="C145" i="15"/>
  <c r="E144" i="15"/>
  <c r="D144" i="15"/>
  <c r="C144" i="15"/>
  <c r="E143" i="15"/>
  <c r="D143" i="15"/>
  <c r="C143" i="15"/>
  <c r="E142" i="15"/>
  <c r="Q54" i="14" s="1"/>
  <c r="D142" i="15"/>
  <c r="C142" i="15"/>
  <c r="E141" i="15"/>
  <c r="D141" i="15"/>
  <c r="C141" i="15"/>
  <c r="E140" i="15"/>
  <c r="D140" i="15"/>
  <c r="C140" i="15"/>
  <c r="E139" i="15"/>
  <c r="D139" i="15"/>
  <c r="C139" i="15"/>
  <c r="E138" i="15"/>
  <c r="D138" i="15"/>
  <c r="C138" i="15"/>
  <c r="E137" i="15"/>
  <c r="D137" i="15"/>
  <c r="C137" i="15"/>
  <c r="E136" i="15"/>
  <c r="D136" i="15"/>
  <c r="C136" i="15"/>
  <c r="L10" i="14" s="1"/>
  <c r="E135" i="15"/>
  <c r="D135" i="15"/>
  <c r="C135" i="15"/>
  <c r="E134" i="15"/>
  <c r="D134" i="15"/>
  <c r="C134" i="15"/>
  <c r="E133" i="15"/>
  <c r="D133" i="15"/>
  <c r="J32" i="14" s="1"/>
  <c r="C133" i="15"/>
  <c r="E132" i="15"/>
  <c r="I54" i="14" s="1"/>
  <c r="D132" i="15"/>
  <c r="C132" i="15"/>
  <c r="I10" i="14" s="1"/>
  <c r="E131" i="15"/>
  <c r="D131" i="15"/>
  <c r="C131" i="15"/>
  <c r="E125" i="15"/>
  <c r="AV53" i="14" s="1"/>
  <c r="D125" i="15"/>
  <c r="C125" i="15"/>
  <c r="E124" i="15"/>
  <c r="D124" i="15"/>
  <c r="C124" i="15"/>
  <c r="E123" i="15"/>
  <c r="D123" i="15"/>
  <c r="C123" i="15"/>
  <c r="E122" i="15"/>
  <c r="D122" i="15"/>
  <c r="C122" i="15"/>
  <c r="E121" i="15"/>
  <c r="D121" i="15"/>
  <c r="C121" i="15"/>
  <c r="E120" i="15"/>
  <c r="D120" i="15"/>
  <c r="C120" i="15"/>
  <c r="E119" i="15"/>
  <c r="D119" i="15"/>
  <c r="C119" i="15"/>
  <c r="E118" i="15"/>
  <c r="D118" i="15"/>
  <c r="C118" i="15"/>
  <c r="E117" i="15"/>
  <c r="Q53" i="14" s="1"/>
  <c r="D117" i="15"/>
  <c r="C117" i="15"/>
  <c r="E116" i="15"/>
  <c r="D116" i="15"/>
  <c r="C116" i="15"/>
  <c r="E115" i="15"/>
  <c r="D115" i="15"/>
  <c r="C115" i="15"/>
  <c r="E114" i="15"/>
  <c r="D114" i="15"/>
  <c r="C114" i="15"/>
  <c r="E113" i="15"/>
  <c r="D113" i="15"/>
  <c r="C113" i="15"/>
  <c r="E112" i="15"/>
  <c r="D112" i="15"/>
  <c r="C112" i="15"/>
  <c r="E111" i="15"/>
  <c r="D111" i="15"/>
  <c r="C111" i="15"/>
  <c r="L9" i="14" s="1"/>
  <c r="E110" i="15"/>
  <c r="D110" i="15"/>
  <c r="C110" i="15"/>
  <c r="E109" i="15"/>
  <c r="D109" i="15"/>
  <c r="C109" i="15"/>
  <c r="E108" i="15"/>
  <c r="D108" i="15"/>
  <c r="J31" i="14" s="1"/>
  <c r="C108" i="15"/>
  <c r="E107" i="15"/>
  <c r="I53" i="14" s="1"/>
  <c r="D107" i="15"/>
  <c r="C107" i="15"/>
  <c r="I9" i="14" s="1"/>
  <c r="E106" i="15"/>
  <c r="D106" i="15"/>
  <c r="C106" i="15"/>
  <c r="E100" i="15"/>
  <c r="AV52" i="14" s="1"/>
  <c r="D100" i="15"/>
  <c r="C100" i="15"/>
  <c r="E99" i="15"/>
  <c r="D99" i="15"/>
  <c r="C99" i="15"/>
  <c r="E98" i="15"/>
  <c r="D98" i="15"/>
  <c r="C98" i="15"/>
  <c r="E97" i="15"/>
  <c r="D97" i="15"/>
  <c r="C97" i="15"/>
  <c r="E96" i="15"/>
  <c r="D96" i="15"/>
  <c r="C96" i="15"/>
  <c r="E95" i="15"/>
  <c r="D95" i="15"/>
  <c r="C95" i="15"/>
  <c r="E94" i="15"/>
  <c r="D94" i="15"/>
  <c r="C94" i="15"/>
  <c r="E93" i="15"/>
  <c r="D93" i="15"/>
  <c r="C93" i="15"/>
  <c r="E92" i="15"/>
  <c r="Q52" i="14" s="1"/>
  <c r="D92" i="15"/>
  <c r="C92" i="15"/>
  <c r="E91" i="15"/>
  <c r="D91" i="15"/>
  <c r="C91" i="15"/>
  <c r="E90" i="15"/>
  <c r="D90" i="15"/>
  <c r="C90" i="15"/>
  <c r="E89" i="15"/>
  <c r="D89" i="15"/>
  <c r="C89" i="15"/>
  <c r="E88" i="15"/>
  <c r="D88" i="15"/>
  <c r="C88" i="15"/>
  <c r="E87" i="15"/>
  <c r="D87" i="15"/>
  <c r="C87" i="15"/>
  <c r="E86" i="15"/>
  <c r="D86" i="15"/>
  <c r="C86" i="15"/>
  <c r="L8" i="14" s="1"/>
  <c r="E85" i="15"/>
  <c r="D85" i="15"/>
  <c r="C85" i="15"/>
  <c r="E84" i="15"/>
  <c r="D84" i="15"/>
  <c r="C84" i="15"/>
  <c r="E83" i="15"/>
  <c r="D83" i="15"/>
  <c r="J30" i="14" s="1"/>
  <c r="C83" i="15"/>
  <c r="E82" i="15"/>
  <c r="I52" i="14" s="1"/>
  <c r="D82" i="15"/>
  <c r="C82" i="15"/>
  <c r="I8" i="14" s="1"/>
  <c r="E81" i="15"/>
  <c r="D81" i="15"/>
  <c r="C81" i="15"/>
  <c r="E75" i="15"/>
  <c r="AV51" i="14" s="1"/>
  <c r="D75" i="15"/>
  <c r="C75" i="15"/>
  <c r="E74" i="15"/>
  <c r="D74" i="15"/>
  <c r="C74" i="15"/>
  <c r="E73" i="15"/>
  <c r="D73" i="15"/>
  <c r="C73" i="15"/>
  <c r="E72" i="15"/>
  <c r="D72" i="15"/>
  <c r="C72" i="15"/>
  <c r="E71" i="15"/>
  <c r="D71" i="15"/>
  <c r="C71" i="15"/>
  <c r="E70" i="15"/>
  <c r="D70" i="15"/>
  <c r="C70" i="15"/>
  <c r="E69" i="15"/>
  <c r="D69" i="15"/>
  <c r="C69" i="15"/>
  <c r="E68" i="15"/>
  <c r="D68" i="15"/>
  <c r="C68" i="15"/>
  <c r="E67" i="15"/>
  <c r="Q51" i="14" s="1"/>
  <c r="D67" i="15"/>
  <c r="C67" i="15"/>
  <c r="E66" i="15"/>
  <c r="D66" i="15"/>
  <c r="C66" i="15"/>
  <c r="E65" i="15"/>
  <c r="D65" i="15"/>
  <c r="C65" i="15"/>
  <c r="E64" i="15"/>
  <c r="D64" i="15"/>
  <c r="C64" i="15"/>
  <c r="E63" i="15"/>
  <c r="D63" i="15"/>
  <c r="C63" i="15"/>
  <c r="E62" i="15"/>
  <c r="D62" i="15"/>
  <c r="C62" i="15"/>
  <c r="E61" i="15"/>
  <c r="D61" i="15"/>
  <c r="C61" i="15"/>
  <c r="L7" i="14" s="1"/>
  <c r="E60" i="15"/>
  <c r="D60" i="15"/>
  <c r="C60" i="15"/>
  <c r="E59" i="15"/>
  <c r="D59" i="15"/>
  <c r="C59" i="15"/>
  <c r="E58" i="15"/>
  <c r="D58" i="15"/>
  <c r="J29" i="14" s="1"/>
  <c r="C58" i="15"/>
  <c r="E57" i="15"/>
  <c r="I51" i="14" s="1"/>
  <c r="D57" i="15"/>
  <c r="C57" i="15"/>
  <c r="I7" i="14" s="1"/>
  <c r="E56" i="15"/>
  <c r="D56" i="15"/>
  <c r="C56" i="15"/>
  <c r="E50" i="15"/>
  <c r="AV50" i="14" s="1"/>
  <c r="D50" i="15"/>
  <c r="C50" i="15"/>
  <c r="E49" i="15"/>
  <c r="D49" i="15"/>
  <c r="C49" i="15"/>
  <c r="E48" i="15"/>
  <c r="D48" i="15"/>
  <c r="C48" i="15"/>
  <c r="E47" i="15"/>
  <c r="D47" i="15"/>
  <c r="C47" i="15"/>
  <c r="E46" i="15"/>
  <c r="D46" i="15"/>
  <c r="C46" i="15"/>
  <c r="E45" i="15"/>
  <c r="D45" i="15"/>
  <c r="C45" i="15"/>
  <c r="E44" i="15"/>
  <c r="D44" i="15"/>
  <c r="C44" i="15"/>
  <c r="E43" i="15"/>
  <c r="D43" i="15"/>
  <c r="C43" i="15"/>
  <c r="E42" i="15"/>
  <c r="Q50" i="14" s="1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6" i="15"/>
  <c r="D36" i="15"/>
  <c r="C36" i="15"/>
  <c r="L6" i="14" s="1"/>
  <c r="E35" i="15"/>
  <c r="D35" i="15"/>
  <c r="C35" i="15"/>
  <c r="E34" i="15"/>
  <c r="D34" i="15"/>
  <c r="C34" i="15"/>
  <c r="E33" i="15"/>
  <c r="D33" i="15"/>
  <c r="J28" i="14" s="1"/>
  <c r="C33" i="15"/>
  <c r="E32" i="15"/>
  <c r="I50" i="14" s="1"/>
  <c r="D32" i="15"/>
  <c r="C32" i="15"/>
  <c r="I6" i="14" s="1"/>
  <c r="E31" i="15"/>
  <c r="D31" i="15"/>
  <c r="C31" i="15"/>
  <c r="E25" i="15"/>
  <c r="AV49" i="14" s="1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9" i="15"/>
  <c r="D19" i="15"/>
  <c r="C19" i="15"/>
  <c r="E18" i="15"/>
  <c r="D18" i="15"/>
  <c r="C18" i="15"/>
  <c r="E17" i="15"/>
  <c r="Q49" i="14" s="1"/>
  <c r="D17" i="15"/>
  <c r="C17" i="15"/>
  <c r="E16" i="15"/>
  <c r="D16" i="15"/>
  <c r="C16" i="15"/>
  <c r="E15" i="15"/>
  <c r="D15" i="15"/>
  <c r="C15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L5" i="14" s="1"/>
  <c r="E10" i="15"/>
  <c r="D10" i="15"/>
  <c r="C10" i="15"/>
  <c r="E9" i="15"/>
  <c r="D9" i="15"/>
  <c r="C9" i="15"/>
  <c r="E8" i="15"/>
  <c r="D8" i="15"/>
  <c r="J27" i="14" s="1"/>
  <c r="C8" i="15"/>
  <c r="E7" i="15"/>
  <c r="I49" i="14" s="1"/>
  <c r="D7" i="15"/>
  <c r="C7" i="15"/>
  <c r="I5" i="14" s="1"/>
  <c r="E6" i="15"/>
  <c r="C6" i="15"/>
  <c r="D6" i="15"/>
  <c r="K54" i="21"/>
  <c r="L54" i="21" s="1"/>
  <c r="M54" i="21" s="1"/>
  <c r="K53" i="21"/>
  <c r="K52" i="21"/>
  <c r="L52" i="21" s="1"/>
  <c r="M52" i="21" s="1"/>
  <c r="K51" i="21"/>
  <c r="K50" i="21"/>
  <c r="K44" i="21"/>
  <c r="L44" i="21" s="1"/>
  <c r="M44" i="21" s="1"/>
  <c r="K43" i="21"/>
  <c r="K42" i="21"/>
  <c r="K41" i="21"/>
  <c r="K35" i="21"/>
  <c r="L35" i="21" s="1"/>
  <c r="M35" i="21" s="1"/>
  <c r="K34" i="21"/>
  <c r="L34" i="21" s="1"/>
  <c r="M34" i="21" s="1"/>
  <c r="K33" i="21"/>
  <c r="K27" i="21"/>
  <c r="L26" i="21" s="1"/>
  <c r="M26" i="21" s="1"/>
  <c r="K26" i="21"/>
  <c r="K20" i="21"/>
  <c r="F5" i="21"/>
  <c r="K24" i="21" s="1"/>
  <c r="F6" i="21"/>
  <c r="K154" i="21" s="1"/>
  <c r="B4" i="14"/>
  <c r="C4" i="14" s="1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AH4" i="14" s="1"/>
  <c r="AI4" i="14" s="1"/>
  <c r="AJ4" i="14" s="1"/>
  <c r="AK4" i="14" s="1"/>
  <c r="AL4" i="14" s="1"/>
  <c r="AM4" i="14" s="1"/>
  <c r="AN4" i="14" s="1"/>
  <c r="AO4" i="14" s="1"/>
  <c r="AP4" i="14" s="1"/>
  <c r="AQ4" i="14" s="1"/>
  <c r="AR4" i="14" s="1"/>
  <c r="AS4" i="14" s="1"/>
  <c r="AT4" i="14" s="1"/>
  <c r="AU4" i="14" s="1"/>
  <c r="AV4" i="14" s="1"/>
  <c r="AW4" i="14" s="1"/>
  <c r="AX4" i="14" s="1"/>
  <c r="AY4" i="14" s="1"/>
  <c r="AZ4" i="14" s="1"/>
  <c r="BA4" i="14" s="1"/>
  <c r="BB4" i="14" s="1"/>
  <c r="BC4" i="14" s="1"/>
  <c r="BD4" i="14" s="1"/>
  <c r="BE4" i="14" s="1"/>
  <c r="BF4" i="14" s="1"/>
  <c r="BG4" i="14" s="1"/>
  <c r="BH4" i="14" s="1"/>
  <c r="BI4" i="14" s="1"/>
  <c r="BJ4" i="14" s="1"/>
  <c r="BK4" i="14" s="1"/>
  <c r="BL4" i="14" s="1"/>
  <c r="BM4" i="14" s="1"/>
  <c r="BN4" i="14" s="1"/>
  <c r="BO4" i="14" s="1"/>
  <c r="BP4" i="14" s="1"/>
  <c r="BQ4" i="14" s="1"/>
  <c r="BR4" i="14" s="1"/>
  <c r="BS4" i="14" s="1"/>
  <c r="BT4" i="14" s="1"/>
  <c r="BU4" i="14" s="1"/>
  <c r="BV4" i="14" s="1"/>
  <c r="BW4" i="14" s="1"/>
  <c r="BX4" i="14" s="1"/>
  <c r="BY4" i="14" s="1"/>
  <c r="BZ4" i="14" s="1"/>
  <c r="CA4" i="14" s="1"/>
  <c r="CB4" i="14" s="1"/>
  <c r="CC4" i="14" s="1"/>
  <c r="CD4" i="14" s="1"/>
  <c r="CE4" i="14" s="1"/>
  <c r="CF4" i="14" s="1"/>
  <c r="CG4" i="14" s="1"/>
  <c r="CH4" i="14" s="1"/>
  <c r="CI4" i="14" s="1"/>
  <c r="CJ4" i="14" s="1"/>
  <c r="CK4" i="14" s="1"/>
  <c r="CL4" i="14" s="1"/>
  <c r="CM4" i="14" s="1"/>
  <c r="CN4" i="14" s="1"/>
  <c r="CO4" i="14" s="1"/>
  <c r="CP4" i="14" s="1"/>
  <c r="CQ4" i="14" s="1"/>
  <c r="CR4" i="14" s="1"/>
  <c r="CS4" i="14" s="1"/>
  <c r="CT4" i="14" s="1"/>
  <c r="CU4" i="14" s="1"/>
  <c r="CV4" i="14" s="1"/>
  <c r="CW4" i="14" s="1"/>
  <c r="CX4" i="14" s="1"/>
  <c r="CY4" i="14" s="1"/>
  <c r="CZ4" i="14" s="1"/>
  <c r="DA4" i="14" s="1"/>
  <c r="DB4" i="14" s="1"/>
  <c r="DC4" i="14" s="1"/>
  <c r="DD4" i="14" s="1"/>
  <c r="DE4" i="14" s="1"/>
  <c r="DF4" i="14" s="1"/>
  <c r="DG4" i="14" s="1"/>
  <c r="DH4" i="14" s="1"/>
  <c r="DI4" i="14" s="1"/>
  <c r="DJ4" i="14" s="1"/>
  <c r="DK4" i="14" s="1"/>
  <c r="DL4" i="14" s="1"/>
  <c r="DM4" i="14" s="1"/>
  <c r="DN4" i="14" s="1"/>
  <c r="DO4" i="14" s="1"/>
  <c r="DP4" i="14" s="1"/>
  <c r="DQ4" i="14" s="1"/>
  <c r="DR4" i="14" s="1"/>
  <c r="DS4" i="14" s="1"/>
  <c r="DT4" i="14" s="1"/>
  <c r="DU4" i="14" s="1"/>
  <c r="DV4" i="14" s="1"/>
  <c r="DW4" i="14" s="1"/>
  <c r="DX4" i="14" s="1"/>
  <c r="DY4" i="14" s="1"/>
  <c r="DZ4" i="14" s="1"/>
  <c r="EA4" i="14" s="1"/>
  <c r="EB4" i="14" s="1"/>
  <c r="EC4" i="14" s="1"/>
  <c r="ED4" i="14" s="1"/>
  <c r="EE4" i="14" s="1"/>
  <c r="EF4" i="14" s="1"/>
  <c r="EG4" i="14" s="1"/>
  <c r="EH4" i="14" s="1"/>
  <c r="EI4" i="14" s="1"/>
  <c r="EJ4" i="14" s="1"/>
  <c r="EK4" i="14" s="1"/>
  <c r="EL4" i="14" s="1"/>
  <c r="EM4" i="14" s="1"/>
  <c r="EN4" i="14" s="1"/>
  <c r="EO4" i="14" s="1"/>
  <c r="EP4" i="14" s="1"/>
  <c r="EQ4" i="14" s="1"/>
  <c r="ER4" i="14" s="1"/>
  <c r="ES4" i="14" s="1"/>
  <c r="ET4" i="14" s="1"/>
  <c r="EU4" i="14" s="1"/>
  <c r="EV4" i="14" s="1"/>
  <c r="EW4" i="14" s="1"/>
  <c r="EX4" i="14" s="1"/>
  <c r="EY4" i="14" s="1"/>
  <c r="EZ4" i="14" s="1"/>
  <c r="FA4" i="14" s="1"/>
  <c r="FB4" i="14" s="1"/>
  <c r="FC4" i="14" s="1"/>
  <c r="FD4" i="14" s="1"/>
  <c r="FE4" i="14" s="1"/>
  <c r="FF4" i="14" s="1"/>
  <c r="FG4" i="14" s="1"/>
  <c r="FH4" i="14" s="1"/>
  <c r="FI4" i="14" s="1"/>
  <c r="FJ4" i="14" s="1"/>
  <c r="FK4" i="14" s="1"/>
  <c r="FL4" i="14" s="1"/>
  <c r="FM4" i="14" s="1"/>
  <c r="FN4" i="14" s="1"/>
  <c r="FO4" i="14" s="1"/>
  <c r="FP4" i="14" s="1"/>
  <c r="FQ4" i="14" s="1"/>
  <c r="FR4" i="14" s="1"/>
  <c r="FS4" i="14" s="1"/>
  <c r="FT4" i="14" s="1"/>
  <c r="FU4" i="14" s="1"/>
  <c r="FV4" i="14" s="1"/>
  <c r="FW4" i="14" s="1"/>
  <c r="FX4" i="14" s="1"/>
  <c r="FY4" i="14" s="1"/>
  <c r="FZ4" i="14" s="1"/>
  <c r="GA4" i="14" s="1"/>
  <c r="GB4" i="14" s="1"/>
  <c r="GC4" i="14" s="1"/>
  <c r="GD4" i="14" s="1"/>
  <c r="GE4" i="14" s="1"/>
  <c r="GF4" i="14" s="1"/>
  <c r="GG4" i="14" s="1"/>
  <c r="GH4" i="14" s="1"/>
  <c r="GI4" i="14" s="1"/>
  <c r="GJ4" i="14" s="1"/>
  <c r="GK4" i="14" s="1"/>
  <c r="GL4" i="14" s="1"/>
  <c r="GM4" i="14" s="1"/>
  <c r="GN4" i="14" s="1"/>
  <c r="GO4" i="14" s="1"/>
  <c r="GP4" i="14" s="1"/>
  <c r="GQ4" i="14" s="1"/>
  <c r="GR4" i="14" s="1"/>
  <c r="E4" i="21"/>
  <c r="I23" i="21" s="1"/>
  <c r="J23" i="21" s="1"/>
  <c r="F4" i="21"/>
  <c r="K30" i="21" s="1"/>
  <c r="Q58" i="14" l="1"/>
  <c r="Q60" i="14"/>
  <c r="Q62" i="14"/>
  <c r="Q15" i="14"/>
  <c r="X62" i="14"/>
  <c r="I58" i="14"/>
  <c r="I60" i="14"/>
  <c r="R59" i="14"/>
  <c r="L108" i="21"/>
  <c r="M108" i="21" s="1"/>
  <c r="L165" i="21"/>
  <c r="M165" i="21" s="1"/>
  <c r="T17" i="14"/>
  <c r="AB6" i="14"/>
  <c r="Q59" i="14"/>
  <c r="Q61" i="14"/>
  <c r="L167" i="21"/>
  <c r="M167" i="21" s="1"/>
  <c r="L53" i="21"/>
  <c r="M53" i="21" s="1"/>
  <c r="L50" i="21"/>
  <c r="M50" i="21" s="1"/>
  <c r="X31" i="14"/>
  <c r="O5" i="14"/>
  <c r="V50" i="14"/>
  <c r="O7" i="14"/>
  <c r="O8" i="14"/>
  <c r="N8" i="14" s="1"/>
  <c r="V53" i="14"/>
  <c r="O10" i="14"/>
  <c r="O11" i="14"/>
  <c r="N11" i="14" s="1"/>
  <c r="O13" i="14"/>
  <c r="N13" i="14" s="1"/>
  <c r="V57" i="14"/>
  <c r="O14" i="14"/>
  <c r="O15" i="14"/>
  <c r="M15" i="14" s="1"/>
  <c r="V61" i="14"/>
  <c r="V62" i="14"/>
  <c r="J63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R63" i="14"/>
  <c r="Z63" i="14"/>
  <c r="V49" i="14"/>
  <c r="O6" i="14"/>
  <c r="N6" i="14" s="1"/>
  <c r="V51" i="14"/>
  <c r="V52" i="14"/>
  <c r="O9" i="14"/>
  <c r="V54" i="14"/>
  <c r="V55" i="14"/>
  <c r="O12" i="14"/>
  <c r="V56" i="14"/>
  <c r="V58" i="14"/>
  <c r="V59" i="14"/>
  <c r="O16" i="14"/>
  <c r="V60" i="14"/>
  <c r="O17" i="14"/>
  <c r="O18" i="14"/>
  <c r="R49" i="14"/>
  <c r="Z49" i="14"/>
  <c r="AV5" i="14"/>
  <c r="R50" i="14"/>
  <c r="Z50" i="14"/>
  <c r="AV6" i="14"/>
  <c r="R51" i="14"/>
  <c r="Z51" i="14"/>
  <c r="AV7" i="14"/>
  <c r="R52" i="14"/>
  <c r="Z52" i="14"/>
  <c r="AV8" i="14"/>
  <c r="R53" i="14"/>
  <c r="Z53" i="14"/>
  <c r="R54" i="14"/>
  <c r="Z54" i="14"/>
  <c r="R55" i="14"/>
  <c r="Z55" i="14"/>
  <c r="R56" i="14"/>
  <c r="Z56" i="14"/>
  <c r="R57" i="14"/>
  <c r="Z57" i="14"/>
  <c r="R58" i="14"/>
  <c r="Z58" i="14"/>
  <c r="Z59" i="14"/>
  <c r="R60" i="14"/>
  <c r="Z60" i="14"/>
  <c r="R61" i="14"/>
  <c r="Z61" i="14"/>
  <c r="R62" i="14"/>
  <c r="Z62" i="14"/>
  <c r="Y62" i="14" s="1"/>
  <c r="T5" i="14"/>
  <c r="V27" i="14"/>
  <c r="AB5" i="14"/>
  <c r="T6" i="14"/>
  <c r="V28" i="14"/>
  <c r="T7" i="14"/>
  <c r="V29" i="14"/>
  <c r="AB7" i="14"/>
  <c r="T8" i="14"/>
  <c r="V30" i="14"/>
  <c r="AB8" i="14"/>
  <c r="T9" i="14"/>
  <c r="V31" i="14"/>
  <c r="AB9" i="14"/>
  <c r="T10" i="14"/>
  <c r="V32" i="14"/>
  <c r="AB10" i="14"/>
  <c r="T11" i="14"/>
  <c r="V33" i="14"/>
  <c r="AB11" i="14"/>
  <c r="T12" i="14"/>
  <c r="V34" i="14"/>
  <c r="AB12" i="14"/>
  <c r="T13" i="14"/>
  <c r="V35" i="14"/>
  <c r="AB13" i="14"/>
  <c r="T14" i="14"/>
  <c r="V36" i="14"/>
  <c r="AB14" i="14"/>
  <c r="T15" i="14"/>
  <c r="V37" i="14"/>
  <c r="AB15" i="14"/>
  <c r="T16" i="14"/>
  <c r="V38" i="14"/>
  <c r="AB16" i="14"/>
  <c r="V39" i="14"/>
  <c r="AB17" i="14"/>
  <c r="T18" i="14"/>
  <c r="V40" i="14"/>
  <c r="AB18" i="14"/>
  <c r="L18" i="14"/>
  <c r="R27" i="14"/>
  <c r="X5" i="14"/>
  <c r="Z27" i="14"/>
  <c r="R28" i="14"/>
  <c r="X6" i="14"/>
  <c r="Z28" i="14"/>
  <c r="R29" i="14"/>
  <c r="X7" i="14"/>
  <c r="Z29" i="14"/>
  <c r="H8" i="14"/>
  <c r="B8" i="14" s="1"/>
  <c r="R30" i="14"/>
  <c r="X8" i="14"/>
  <c r="Z30" i="14"/>
  <c r="R31" i="14"/>
  <c r="X9" i="14"/>
  <c r="Z31" i="14"/>
  <c r="R32" i="14"/>
  <c r="X10" i="14"/>
  <c r="Z32" i="14"/>
  <c r="R33" i="14"/>
  <c r="X11" i="14"/>
  <c r="Z33" i="14"/>
  <c r="H12" i="14"/>
  <c r="B12" i="14" s="1"/>
  <c r="R34" i="14"/>
  <c r="X12" i="14"/>
  <c r="Z34" i="14"/>
  <c r="R35" i="14"/>
  <c r="X13" i="14"/>
  <c r="Z35" i="14"/>
  <c r="R36" i="14"/>
  <c r="X14" i="14"/>
  <c r="Z36" i="14"/>
  <c r="R37" i="14"/>
  <c r="X15" i="14"/>
  <c r="Z37" i="14"/>
  <c r="H16" i="14"/>
  <c r="B16" i="14" s="1"/>
  <c r="R38" i="14"/>
  <c r="X16" i="14"/>
  <c r="Z38" i="14"/>
  <c r="R39" i="14"/>
  <c r="X17" i="14"/>
  <c r="Z39" i="14"/>
  <c r="R40" i="14"/>
  <c r="X18" i="14"/>
  <c r="Z40" i="14"/>
  <c r="O27" i="14"/>
  <c r="O29" i="14"/>
  <c r="O31" i="14"/>
  <c r="O33" i="14"/>
  <c r="O34" i="14"/>
  <c r="O38" i="14"/>
  <c r="L49" i="14"/>
  <c r="Q5" i="14"/>
  <c r="L50" i="14"/>
  <c r="Q6" i="14"/>
  <c r="P6" i="14" s="1"/>
  <c r="Q7" i="14"/>
  <c r="Q8" i="14"/>
  <c r="Q9" i="14"/>
  <c r="Q10" i="14"/>
  <c r="Q11" i="14"/>
  <c r="Q12" i="14"/>
  <c r="Q13" i="14"/>
  <c r="Q14" i="14"/>
  <c r="Q16" i="14"/>
  <c r="Q17" i="14"/>
  <c r="Q18" i="14"/>
  <c r="AV63" i="14"/>
  <c r="O28" i="14"/>
  <c r="O30" i="14"/>
  <c r="O32" i="14"/>
  <c r="O35" i="14"/>
  <c r="O36" i="14"/>
  <c r="O37" i="14"/>
  <c r="O39" i="14"/>
  <c r="O40" i="14"/>
  <c r="H49" i="14"/>
  <c r="J5" i="14"/>
  <c r="X49" i="14"/>
  <c r="Y49" i="14" s="1"/>
  <c r="AV27" i="14"/>
  <c r="X50" i="14"/>
  <c r="AV28" i="14"/>
  <c r="H51" i="14"/>
  <c r="B51" i="14" s="1"/>
  <c r="J7" i="14"/>
  <c r="X51" i="14"/>
  <c r="AV29" i="14"/>
  <c r="H52" i="14"/>
  <c r="C52" i="14" s="1"/>
  <c r="J8" i="14"/>
  <c r="X52" i="14"/>
  <c r="AV30" i="14"/>
  <c r="J9" i="14"/>
  <c r="AV31" i="14"/>
  <c r="J10" i="14"/>
  <c r="AV32" i="14"/>
  <c r="J11" i="14"/>
  <c r="AV33" i="14"/>
  <c r="J12" i="14"/>
  <c r="AV34" i="14"/>
  <c r="J13" i="14"/>
  <c r="AV35" i="14"/>
  <c r="J14" i="14"/>
  <c r="AV36" i="14"/>
  <c r="J15" i="14"/>
  <c r="AV37" i="14"/>
  <c r="J16" i="14"/>
  <c r="AV38" i="14"/>
  <c r="J17" i="14"/>
  <c r="AV39" i="14"/>
  <c r="AV40" i="14"/>
  <c r="T27" i="14"/>
  <c r="W50" i="14"/>
  <c r="R7" i="14"/>
  <c r="Z7" i="14"/>
  <c r="W52" i="14"/>
  <c r="R9" i="14"/>
  <c r="Z9" i="14"/>
  <c r="AB31" i="14"/>
  <c r="R11" i="14"/>
  <c r="T34" i="14"/>
  <c r="AB34" i="14"/>
  <c r="AN34" i="14" s="1"/>
  <c r="R13" i="14"/>
  <c r="T35" i="14"/>
  <c r="AB35" i="14"/>
  <c r="AA35" i="14" s="1"/>
  <c r="R14" i="14"/>
  <c r="T36" i="14"/>
  <c r="AB36" i="14"/>
  <c r="AL36" i="14" s="1"/>
  <c r="R15" i="14"/>
  <c r="T37" i="14"/>
  <c r="AB37" i="14"/>
  <c r="R16" i="14"/>
  <c r="T38" i="14"/>
  <c r="U38" i="14" s="1"/>
  <c r="AB38" i="14"/>
  <c r="AK38" i="14" s="1"/>
  <c r="R17" i="14"/>
  <c r="T39" i="14"/>
  <c r="AB39" i="14"/>
  <c r="AJ39" i="14" s="1"/>
  <c r="R18" i="14"/>
  <c r="T40" i="14"/>
  <c r="AB40" i="14"/>
  <c r="O19" i="14"/>
  <c r="I63" i="14"/>
  <c r="R6" i="14"/>
  <c r="Z6" i="14"/>
  <c r="T29" i="14"/>
  <c r="U29" i="14" s="1"/>
  <c r="R8" i="14"/>
  <c r="Z8" i="14"/>
  <c r="T33" i="14"/>
  <c r="AB33" i="14"/>
  <c r="AE33" i="14" s="1"/>
  <c r="H27" i="14"/>
  <c r="D27" i="14" s="1"/>
  <c r="L28" i="14"/>
  <c r="M28" i="14" s="1"/>
  <c r="J19" i="14"/>
  <c r="T19" i="14"/>
  <c r="V41" i="14"/>
  <c r="AB19" i="14"/>
  <c r="R19" i="14"/>
  <c r="R5" i="14"/>
  <c r="Z5" i="14"/>
  <c r="AB27" i="14"/>
  <c r="T28" i="14"/>
  <c r="S28" i="14" s="1"/>
  <c r="AB28" i="14"/>
  <c r="AG28" i="14" s="1"/>
  <c r="W51" i="14"/>
  <c r="AB29" i="14"/>
  <c r="T30" i="14"/>
  <c r="AB30" i="14"/>
  <c r="AA30" i="14" s="1"/>
  <c r="T31" i="14"/>
  <c r="S31" i="14" s="1"/>
  <c r="R10" i="14"/>
  <c r="T32" i="14"/>
  <c r="Z10" i="14"/>
  <c r="AB32" i="14"/>
  <c r="AL32" i="14" s="1"/>
  <c r="Z11" i="14"/>
  <c r="R12" i="14"/>
  <c r="L27" i="14"/>
  <c r="N27" i="14" s="1"/>
  <c r="O49" i="14"/>
  <c r="M49" i="14" s="1"/>
  <c r="X27" i="14"/>
  <c r="H28" i="14"/>
  <c r="E28" i="14" s="1"/>
  <c r="O50" i="14"/>
  <c r="AV9" i="14"/>
  <c r="AV10" i="14"/>
  <c r="AV11" i="14"/>
  <c r="AV12" i="14"/>
  <c r="AV13" i="14"/>
  <c r="AV14" i="14"/>
  <c r="AV15" i="14"/>
  <c r="AV16" i="14"/>
  <c r="I61" i="14"/>
  <c r="AV17" i="14"/>
  <c r="I62" i="14"/>
  <c r="AV18" i="14"/>
  <c r="L19" i="14"/>
  <c r="N19" i="14" s="1"/>
  <c r="J41" i="14"/>
  <c r="Q63" i="14"/>
  <c r="T41" i="14"/>
  <c r="I40" i="14"/>
  <c r="L60" i="14"/>
  <c r="K60" i="14" s="1"/>
  <c r="I27" i="14"/>
  <c r="T49" i="14"/>
  <c r="AB49" i="14"/>
  <c r="AP49" i="14" s="1"/>
  <c r="I28" i="14"/>
  <c r="Q27" i="14"/>
  <c r="Q28" i="14"/>
  <c r="P28" i="14" s="1"/>
  <c r="Q29" i="14"/>
  <c r="Q30" i="14"/>
  <c r="H53" i="14"/>
  <c r="Q31" i="14"/>
  <c r="P31" i="14" s="1"/>
  <c r="X53" i="14"/>
  <c r="W53" i="14" s="1"/>
  <c r="H54" i="14"/>
  <c r="Q32" i="14"/>
  <c r="X54" i="14"/>
  <c r="Y54" i="14" s="1"/>
  <c r="H55" i="14"/>
  <c r="Q33" i="14"/>
  <c r="X55" i="14"/>
  <c r="H56" i="14"/>
  <c r="E56" i="14" s="1"/>
  <c r="Q34" i="14"/>
  <c r="X56" i="14"/>
  <c r="H57" i="14"/>
  <c r="C57" i="14" s="1"/>
  <c r="Q35" i="14"/>
  <c r="X57" i="14"/>
  <c r="W57" i="14" s="1"/>
  <c r="H58" i="14"/>
  <c r="F58" i="14" s="1"/>
  <c r="Q36" i="14"/>
  <c r="P36" i="14" s="1"/>
  <c r="X58" i="14"/>
  <c r="H59" i="14"/>
  <c r="C59" i="14" s="1"/>
  <c r="Q37" i="14"/>
  <c r="X59" i="14"/>
  <c r="W59" i="14" s="1"/>
  <c r="H60" i="14"/>
  <c r="D60" i="14" s="1"/>
  <c r="Q38" i="14"/>
  <c r="X60" i="14"/>
  <c r="H61" i="14"/>
  <c r="B61" i="14" s="1"/>
  <c r="Q39" i="14"/>
  <c r="X61" i="14"/>
  <c r="W61" i="14" s="1"/>
  <c r="H62" i="14"/>
  <c r="Q40" i="14"/>
  <c r="J18" i="14"/>
  <c r="J6" i="14"/>
  <c r="AB41" i="14"/>
  <c r="H37" i="14"/>
  <c r="B37" i="14" s="1"/>
  <c r="H63" i="14"/>
  <c r="Q41" i="14"/>
  <c r="X63" i="14"/>
  <c r="AV41" i="14"/>
  <c r="O57" i="14"/>
  <c r="P57" i="14" s="1"/>
  <c r="H50" i="14"/>
  <c r="D50" i="14" s="1"/>
  <c r="T50" i="14"/>
  <c r="AB50" i="14"/>
  <c r="AM50" i="14" s="1"/>
  <c r="I29" i="14"/>
  <c r="L29" i="14"/>
  <c r="T51" i="14"/>
  <c r="U51" i="14" s="1"/>
  <c r="AB51" i="14"/>
  <c r="AG51" i="14" s="1"/>
  <c r="I30" i="14"/>
  <c r="L30" i="14"/>
  <c r="N30" i="14" s="1"/>
  <c r="T52" i="14"/>
  <c r="AB52" i="14"/>
  <c r="I31" i="14"/>
  <c r="L31" i="14"/>
  <c r="N31" i="14" s="1"/>
  <c r="T53" i="14"/>
  <c r="S53" i="14" s="1"/>
  <c r="AB53" i="14"/>
  <c r="I32" i="14"/>
  <c r="L32" i="14"/>
  <c r="M32" i="14" s="1"/>
  <c r="T54" i="14"/>
  <c r="AB54" i="14"/>
  <c r="I33" i="14"/>
  <c r="L33" i="14"/>
  <c r="K33" i="14" s="1"/>
  <c r="T55" i="14"/>
  <c r="AB55" i="14"/>
  <c r="I34" i="14"/>
  <c r="L34" i="14"/>
  <c r="M34" i="14" s="1"/>
  <c r="T56" i="14"/>
  <c r="AB56" i="14"/>
  <c r="I35" i="14"/>
  <c r="L35" i="14"/>
  <c r="T57" i="14"/>
  <c r="S57" i="14" s="1"/>
  <c r="AB57" i="14"/>
  <c r="I36" i="14"/>
  <c r="L36" i="14"/>
  <c r="N36" i="14" s="1"/>
  <c r="T58" i="14"/>
  <c r="AB58" i="14"/>
  <c r="I37" i="14"/>
  <c r="L37" i="14"/>
  <c r="K37" i="14" s="1"/>
  <c r="T59" i="14"/>
  <c r="U59" i="14" s="1"/>
  <c r="AB59" i="14"/>
  <c r="I38" i="14"/>
  <c r="L38" i="14"/>
  <c r="T60" i="14"/>
  <c r="AB60" i="14"/>
  <c r="I39" i="14"/>
  <c r="L39" i="14"/>
  <c r="K39" i="14" s="1"/>
  <c r="T61" i="14"/>
  <c r="AB61" i="14"/>
  <c r="L40" i="14"/>
  <c r="T62" i="14"/>
  <c r="AB62" i="14"/>
  <c r="AL62" i="14" s="1"/>
  <c r="I41" i="14"/>
  <c r="L41" i="14"/>
  <c r="O41" i="14"/>
  <c r="R41" i="14"/>
  <c r="T63" i="14"/>
  <c r="S63" i="14" s="1"/>
  <c r="X19" i="14"/>
  <c r="Z41" i="14"/>
  <c r="AB63" i="14"/>
  <c r="AA63" i="14" s="1"/>
  <c r="V63" i="14"/>
  <c r="X28" i="14"/>
  <c r="W28" i="14" s="1"/>
  <c r="H29" i="14"/>
  <c r="G29" i="14" s="1"/>
  <c r="L51" i="14"/>
  <c r="K51" i="14" s="1"/>
  <c r="O51" i="14"/>
  <c r="X29" i="14"/>
  <c r="W29" i="14" s="1"/>
  <c r="H30" i="14"/>
  <c r="C30" i="14" s="1"/>
  <c r="L52" i="14"/>
  <c r="K52" i="14" s="1"/>
  <c r="O52" i="14"/>
  <c r="X30" i="14"/>
  <c r="W30" i="14" s="1"/>
  <c r="H31" i="14"/>
  <c r="F31" i="14" s="1"/>
  <c r="L53" i="14"/>
  <c r="O53" i="14"/>
  <c r="H32" i="14"/>
  <c r="L54" i="14"/>
  <c r="O54" i="14"/>
  <c r="P54" i="14" s="1"/>
  <c r="X32" i="14"/>
  <c r="H33" i="14"/>
  <c r="F33" i="14" s="1"/>
  <c r="L55" i="14"/>
  <c r="K55" i="14" s="1"/>
  <c r="O55" i="14"/>
  <c r="P55" i="14" s="1"/>
  <c r="X33" i="14"/>
  <c r="H34" i="14"/>
  <c r="F34" i="14" s="1"/>
  <c r="L56" i="14"/>
  <c r="N56" i="14" s="1"/>
  <c r="O56" i="14"/>
  <c r="V12" i="14"/>
  <c r="X34" i="14"/>
  <c r="W34" i="14" s="1"/>
  <c r="H35" i="14"/>
  <c r="D35" i="14" s="1"/>
  <c r="L57" i="14"/>
  <c r="V13" i="14"/>
  <c r="X35" i="14"/>
  <c r="Y35" i="14" s="1"/>
  <c r="H36" i="14"/>
  <c r="F36" i="14" s="1"/>
  <c r="L58" i="14"/>
  <c r="O58" i="14"/>
  <c r="V14" i="14"/>
  <c r="X36" i="14"/>
  <c r="Y36" i="14" s="1"/>
  <c r="L59" i="14"/>
  <c r="K59" i="14" s="1"/>
  <c r="O59" i="14"/>
  <c r="P59" i="14" s="1"/>
  <c r="V15" i="14"/>
  <c r="X37" i="14"/>
  <c r="H38" i="14"/>
  <c r="B38" i="14" s="1"/>
  <c r="O60" i="14"/>
  <c r="P60" i="14" s="1"/>
  <c r="V16" i="14"/>
  <c r="X38" i="14"/>
  <c r="W38" i="14" s="1"/>
  <c r="H39" i="14"/>
  <c r="L61" i="14"/>
  <c r="O61" i="14"/>
  <c r="P61" i="14" s="1"/>
  <c r="V17" i="14"/>
  <c r="X39" i="14"/>
  <c r="H40" i="14"/>
  <c r="B40" i="14" s="1"/>
  <c r="L62" i="14"/>
  <c r="O62" i="14"/>
  <c r="P62" i="14" s="1"/>
  <c r="V18" i="14"/>
  <c r="X40" i="14"/>
  <c r="H41" i="14"/>
  <c r="B41" i="14" s="1"/>
  <c r="L63" i="14"/>
  <c r="O63" i="14"/>
  <c r="P63" i="14" s="1"/>
  <c r="Q19" i="14"/>
  <c r="V19" i="14"/>
  <c r="X41" i="14"/>
  <c r="S32" i="14"/>
  <c r="S27" i="14"/>
  <c r="AA58" i="14"/>
  <c r="B63" i="14"/>
  <c r="AP40" i="14"/>
  <c r="AF40" i="14"/>
  <c r="AD40" i="14"/>
  <c r="AT40" i="14"/>
  <c r="D40" i="14"/>
  <c r="W62" i="14"/>
  <c r="U62" i="14"/>
  <c r="AP62" i="14"/>
  <c r="AO62" i="14"/>
  <c r="AG62" i="14"/>
  <c r="AJ61" i="14"/>
  <c r="S39" i="14"/>
  <c r="AE60" i="14"/>
  <c r="AQ60" i="14"/>
  <c r="AS60" i="14"/>
  <c r="Y59" i="14"/>
  <c r="AK36" i="14"/>
  <c r="Y58" i="14"/>
  <c r="E58" i="14"/>
  <c r="AO58" i="14"/>
  <c r="AQ58" i="14"/>
  <c r="C35" i="14"/>
  <c r="AK57" i="14"/>
  <c r="AO57" i="14"/>
  <c r="U35" i="14"/>
  <c r="AA57" i="14"/>
  <c r="AO56" i="14"/>
  <c r="AG56" i="14"/>
  <c r="AM56" i="14"/>
  <c r="AS56" i="14"/>
  <c r="AQ56" i="14"/>
  <c r="D56" i="14"/>
  <c r="P56" i="14"/>
  <c r="S33" i="14"/>
  <c r="AM55" i="14"/>
  <c r="AH55" i="14"/>
  <c r="AG55" i="14"/>
  <c r="AR55" i="14"/>
  <c r="AK55" i="14"/>
  <c r="AO55" i="14"/>
  <c r="AD55" i="14"/>
  <c r="V11" i="14"/>
  <c r="E54" i="14"/>
  <c r="AQ54" i="14"/>
  <c r="AM54" i="14"/>
  <c r="AE54" i="14"/>
  <c r="AA54" i="14"/>
  <c r="AC54" i="14"/>
  <c r="AK54" i="14"/>
  <c r="AH53" i="14"/>
  <c r="AC53" i="14"/>
  <c r="AL53" i="14"/>
  <c r="AP53" i="14"/>
  <c r="AK53" i="14"/>
  <c r="AO53" i="14"/>
  <c r="AD53" i="14"/>
  <c r="G53" i="14"/>
  <c r="Y31" i="14"/>
  <c r="K31" i="14"/>
  <c r="U52" i="14"/>
  <c r="AQ52" i="14"/>
  <c r="AS52" i="14"/>
  <c r="G52" i="14"/>
  <c r="E52" i="14"/>
  <c r="G51" i="14"/>
  <c r="AL29" i="14"/>
  <c r="Y51" i="14"/>
  <c r="AA51" i="14"/>
  <c r="AP51" i="14"/>
  <c r="AC51" i="14"/>
  <c r="F51" i="14"/>
  <c r="P50" i="14"/>
  <c r="D28" i="14"/>
  <c r="Y50" i="14"/>
  <c r="AR50" i="14"/>
  <c r="AI50" i="14"/>
  <c r="K49" i="14"/>
  <c r="W27" i="14"/>
  <c r="AD49" i="14"/>
  <c r="U27" i="14"/>
  <c r="B49" i="14"/>
  <c r="D49" i="14"/>
  <c r="G49" i="14"/>
  <c r="C49" i="14"/>
  <c r="F49" i="14"/>
  <c r="E49" i="14"/>
  <c r="K74" i="21"/>
  <c r="K96" i="21"/>
  <c r="K122" i="21"/>
  <c r="K104" i="21"/>
  <c r="K126" i="21"/>
  <c r="K144" i="21"/>
  <c r="K152" i="21"/>
  <c r="K62" i="21"/>
  <c r="L62" i="21" s="1"/>
  <c r="K80" i="21"/>
  <c r="K162" i="21"/>
  <c r="K66" i="21"/>
  <c r="L66" i="21" s="1"/>
  <c r="I80" i="21"/>
  <c r="J80" i="21" s="1"/>
  <c r="K70" i="21"/>
  <c r="K76" i="21"/>
  <c r="L76" i="21" s="1"/>
  <c r="K82" i="21"/>
  <c r="L82" i="21" s="1"/>
  <c r="K88" i="21"/>
  <c r="K128" i="21"/>
  <c r="L128" i="21" s="1"/>
  <c r="K138" i="21"/>
  <c r="K163" i="21"/>
  <c r="L163" i="21" s="1"/>
  <c r="I65" i="21"/>
  <c r="J65" i="21" s="1"/>
  <c r="I69" i="21"/>
  <c r="J69" i="21" s="1"/>
  <c r="I87" i="21"/>
  <c r="J87" i="21" s="1"/>
  <c r="I95" i="21"/>
  <c r="J95" i="21" s="1"/>
  <c r="K97" i="21"/>
  <c r="L97" i="21" s="1"/>
  <c r="K106" i="21"/>
  <c r="L106" i="21" s="1"/>
  <c r="K95" i="21"/>
  <c r="I119" i="21"/>
  <c r="J119" i="21" s="1"/>
  <c r="I131" i="21"/>
  <c r="J131" i="21" s="1"/>
  <c r="I137" i="21"/>
  <c r="J137" i="21" s="1"/>
  <c r="K153" i="21"/>
  <c r="L152" i="21" s="1"/>
  <c r="I62" i="21"/>
  <c r="J62" i="21" s="1"/>
  <c r="I74" i="21"/>
  <c r="J74" i="21" s="1"/>
  <c r="I122" i="21"/>
  <c r="J122" i="21" s="1"/>
  <c r="I126" i="21"/>
  <c r="J126" i="21" s="1"/>
  <c r="I144" i="21"/>
  <c r="J144" i="21" s="1"/>
  <c r="I152" i="21"/>
  <c r="J152" i="21" s="1"/>
  <c r="L154" i="21"/>
  <c r="K105" i="21"/>
  <c r="K132" i="21"/>
  <c r="K146" i="21"/>
  <c r="L146" i="21" s="1"/>
  <c r="K65" i="21"/>
  <c r="K69" i="21"/>
  <c r="K71" i="21"/>
  <c r="L71" i="21" s="1"/>
  <c r="K75" i="21"/>
  <c r="K81" i="21"/>
  <c r="K87" i="21"/>
  <c r="K89" i="21"/>
  <c r="L89" i="21" s="1"/>
  <c r="I104" i="21"/>
  <c r="J104" i="21" s="1"/>
  <c r="K119" i="21"/>
  <c r="L119" i="21" s="1"/>
  <c r="K123" i="21"/>
  <c r="L123" i="21" s="1"/>
  <c r="K127" i="21"/>
  <c r="K131" i="21"/>
  <c r="K133" i="21"/>
  <c r="L133" i="21" s="1"/>
  <c r="K137" i="21"/>
  <c r="K139" i="21"/>
  <c r="L139" i="21" s="1"/>
  <c r="K145" i="21"/>
  <c r="K161" i="21"/>
  <c r="I161" i="21"/>
  <c r="J161" i="21" s="1"/>
  <c r="L166" i="21"/>
  <c r="M166" i="21" s="1"/>
  <c r="L140" i="21"/>
  <c r="M140" i="21" s="1"/>
  <c r="L155" i="21"/>
  <c r="M155" i="21" s="1"/>
  <c r="L157" i="21"/>
  <c r="M157" i="21" s="1"/>
  <c r="L107" i="21"/>
  <c r="M107" i="21" s="1"/>
  <c r="AD50" i="14"/>
  <c r="N53" i="14"/>
  <c r="AT59" i="14"/>
  <c r="AH59" i="14"/>
  <c r="AO59" i="14"/>
  <c r="AJ50" i="14"/>
  <c r="P51" i="14"/>
  <c r="AF51" i="14"/>
  <c r="AJ53" i="14"/>
  <c r="AN53" i="14"/>
  <c r="AD54" i="14"/>
  <c r="AT54" i="14"/>
  <c r="AF55" i="14"/>
  <c r="AD56" i="14"/>
  <c r="AP56" i="14"/>
  <c r="AJ52" i="14"/>
  <c r="AN54" i="14"/>
  <c r="AJ56" i="14"/>
  <c r="AN56" i="14"/>
  <c r="AS61" i="14"/>
  <c r="AK61" i="14"/>
  <c r="AE61" i="14"/>
  <c r="AD61" i="14"/>
  <c r="AC61" i="14"/>
  <c r="AF57" i="14"/>
  <c r="AL58" i="14"/>
  <c r="AT58" i="14"/>
  <c r="S59" i="14"/>
  <c r="AP57" i="14"/>
  <c r="AJ58" i="14"/>
  <c r="AA61" i="14"/>
  <c r="AF60" i="14"/>
  <c r="F63" i="14"/>
  <c r="AC60" i="14"/>
  <c r="AO60" i="14"/>
  <c r="C62" i="14"/>
  <c r="AI62" i="14"/>
  <c r="AQ62" i="14"/>
  <c r="AJ62" i="14"/>
  <c r="AV19" i="14"/>
  <c r="Y41" i="14"/>
  <c r="AO41" i="14"/>
  <c r="AA28" i="14"/>
  <c r="M27" i="14"/>
  <c r="AU27" i="14"/>
  <c r="AW27" i="14" s="1"/>
  <c r="AX27" i="14" s="1"/>
  <c r="AY27" i="14" s="1"/>
  <c r="AZ27" i="14" s="1"/>
  <c r="BA27" i="14" s="1"/>
  <c r="BB27" i="14" s="1"/>
  <c r="BC27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P27" i="14" s="1"/>
  <c r="BQ27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CD27" i="14" s="1"/>
  <c r="CE27" i="14" s="1"/>
  <c r="CF27" i="14" s="1"/>
  <c r="CG27" i="14" s="1"/>
  <c r="CH27" i="14" s="1"/>
  <c r="CI27" i="14" s="1"/>
  <c r="CJ27" i="14" s="1"/>
  <c r="CK27" i="14" s="1"/>
  <c r="CL27" i="14" s="1"/>
  <c r="CM27" i="14" s="1"/>
  <c r="CN27" i="14" s="1"/>
  <c r="CO27" i="14" s="1"/>
  <c r="CP27" i="14" s="1"/>
  <c r="CQ27" i="14" s="1"/>
  <c r="CR27" i="14" s="1"/>
  <c r="CS27" i="14" s="1"/>
  <c r="CT27" i="14" s="1"/>
  <c r="CU27" i="14" s="1"/>
  <c r="CV27" i="14" s="1"/>
  <c r="CW27" i="14" s="1"/>
  <c r="CX27" i="14" s="1"/>
  <c r="CY27" i="14" s="1"/>
  <c r="CZ27" i="14" s="1"/>
  <c r="DA27" i="14" s="1"/>
  <c r="DB27" i="14" s="1"/>
  <c r="DC27" i="14" s="1"/>
  <c r="DD27" i="14" s="1"/>
  <c r="DE27" i="14" s="1"/>
  <c r="DF27" i="14" s="1"/>
  <c r="DG27" i="14" s="1"/>
  <c r="DH27" i="14" s="1"/>
  <c r="DI27" i="14" s="1"/>
  <c r="DJ27" i="14" s="1"/>
  <c r="DK27" i="14" s="1"/>
  <c r="DL27" i="14" s="1"/>
  <c r="DM27" i="14" s="1"/>
  <c r="DN27" i="14" s="1"/>
  <c r="DO27" i="14" s="1"/>
  <c r="DP27" i="14" s="1"/>
  <c r="DQ27" i="14" s="1"/>
  <c r="DR27" i="14" s="1"/>
  <c r="DS27" i="14" s="1"/>
  <c r="DT27" i="14" s="1"/>
  <c r="DU27" i="14" s="1"/>
  <c r="DV27" i="14" s="1"/>
  <c r="DW27" i="14" s="1"/>
  <c r="DX27" i="14" s="1"/>
  <c r="DY27" i="14" s="1"/>
  <c r="DZ27" i="14" s="1"/>
  <c r="EA27" i="14" s="1"/>
  <c r="EB27" i="14" s="1"/>
  <c r="EC27" i="14" s="1"/>
  <c r="ED27" i="14" s="1"/>
  <c r="EE27" i="14" s="1"/>
  <c r="EF27" i="14" s="1"/>
  <c r="EG27" i="14" s="1"/>
  <c r="EH27" i="14" s="1"/>
  <c r="EI27" i="14" s="1"/>
  <c r="EJ27" i="14" s="1"/>
  <c r="EK27" i="14" s="1"/>
  <c r="EL27" i="14" s="1"/>
  <c r="EM27" i="14" s="1"/>
  <c r="EN27" i="14" s="1"/>
  <c r="EO27" i="14" s="1"/>
  <c r="EP27" i="14" s="1"/>
  <c r="EQ27" i="14" s="1"/>
  <c r="ER27" i="14" s="1"/>
  <c r="ES27" i="14" s="1"/>
  <c r="ET27" i="14" s="1"/>
  <c r="EU27" i="14" s="1"/>
  <c r="EV27" i="14" s="1"/>
  <c r="EW27" i="14" s="1"/>
  <c r="EX27" i="14" s="1"/>
  <c r="EY27" i="14" s="1"/>
  <c r="EZ27" i="14" s="1"/>
  <c r="FA27" i="14" s="1"/>
  <c r="FB27" i="14" s="1"/>
  <c r="FC27" i="14" s="1"/>
  <c r="FD27" i="14" s="1"/>
  <c r="FE27" i="14" s="1"/>
  <c r="FF27" i="14" s="1"/>
  <c r="FG27" i="14" s="1"/>
  <c r="FH27" i="14" s="1"/>
  <c r="FI27" i="14" s="1"/>
  <c r="FJ27" i="14" s="1"/>
  <c r="FK27" i="14" s="1"/>
  <c r="FL27" i="14" s="1"/>
  <c r="FM27" i="14" s="1"/>
  <c r="FN27" i="14" s="1"/>
  <c r="FO27" i="14" s="1"/>
  <c r="FP27" i="14" s="1"/>
  <c r="FQ27" i="14" s="1"/>
  <c r="FR27" i="14" s="1"/>
  <c r="FS27" i="14" s="1"/>
  <c r="FT27" i="14" s="1"/>
  <c r="FU27" i="14" s="1"/>
  <c r="FV27" i="14" s="1"/>
  <c r="FW27" i="14" s="1"/>
  <c r="FX27" i="14" s="1"/>
  <c r="FY27" i="14" s="1"/>
  <c r="FZ27" i="14" s="1"/>
  <c r="GA27" i="14" s="1"/>
  <c r="GB27" i="14" s="1"/>
  <c r="GC27" i="14" s="1"/>
  <c r="GD27" i="14" s="1"/>
  <c r="GE27" i="14" s="1"/>
  <c r="GF27" i="14" s="1"/>
  <c r="GG27" i="14" s="1"/>
  <c r="GH27" i="14" s="1"/>
  <c r="GI27" i="14" s="1"/>
  <c r="GJ27" i="14" s="1"/>
  <c r="GK27" i="14" s="1"/>
  <c r="GL27" i="14" s="1"/>
  <c r="GM27" i="14" s="1"/>
  <c r="GN27" i="14" s="1"/>
  <c r="GO27" i="14" s="1"/>
  <c r="GP27" i="14" s="1"/>
  <c r="GQ27" i="14" s="1"/>
  <c r="GR27" i="14" s="1"/>
  <c r="W31" i="14"/>
  <c r="AU30" i="14"/>
  <c r="AW30" i="14" s="1"/>
  <c r="AX30" i="14" s="1"/>
  <c r="AY30" i="14" s="1"/>
  <c r="AZ30" i="14" s="1"/>
  <c r="BA30" i="14" s="1"/>
  <c r="BB30" i="14" s="1"/>
  <c r="BC30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P30" i="14" s="1"/>
  <c r="BQ30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CD30" i="14" s="1"/>
  <c r="CE30" i="14" s="1"/>
  <c r="CF30" i="14" s="1"/>
  <c r="CG30" i="14" s="1"/>
  <c r="CH30" i="14" s="1"/>
  <c r="CI30" i="14" s="1"/>
  <c r="CJ30" i="14" s="1"/>
  <c r="CK30" i="14" s="1"/>
  <c r="CL30" i="14" s="1"/>
  <c r="CM30" i="14" s="1"/>
  <c r="CN30" i="14" s="1"/>
  <c r="CO30" i="14" s="1"/>
  <c r="CP30" i="14" s="1"/>
  <c r="CQ30" i="14" s="1"/>
  <c r="CR30" i="14" s="1"/>
  <c r="CS30" i="14" s="1"/>
  <c r="CT30" i="14" s="1"/>
  <c r="CU30" i="14" s="1"/>
  <c r="CV30" i="14" s="1"/>
  <c r="CW30" i="14" s="1"/>
  <c r="CX30" i="14" s="1"/>
  <c r="CY30" i="14" s="1"/>
  <c r="CZ30" i="14" s="1"/>
  <c r="DA30" i="14" s="1"/>
  <c r="DB30" i="14" s="1"/>
  <c r="DC30" i="14" s="1"/>
  <c r="DD30" i="14" s="1"/>
  <c r="DE30" i="14" s="1"/>
  <c r="DF30" i="14" s="1"/>
  <c r="DG30" i="14" s="1"/>
  <c r="DH30" i="14" s="1"/>
  <c r="DI30" i="14" s="1"/>
  <c r="DJ30" i="14" s="1"/>
  <c r="DK30" i="14" s="1"/>
  <c r="DL30" i="14" s="1"/>
  <c r="DM30" i="14" s="1"/>
  <c r="DN30" i="14" s="1"/>
  <c r="DO30" i="14" s="1"/>
  <c r="DP30" i="14" s="1"/>
  <c r="DQ30" i="14" s="1"/>
  <c r="DR30" i="14" s="1"/>
  <c r="DS30" i="14" s="1"/>
  <c r="DT30" i="14" s="1"/>
  <c r="DU30" i="14" s="1"/>
  <c r="DV30" i="14" s="1"/>
  <c r="DW30" i="14" s="1"/>
  <c r="DX30" i="14" s="1"/>
  <c r="DY30" i="14" s="1"/>
  <c r="DZ30" i="14" s="1"/>
  <c r="EA30" i="14" s="1"/>
  <c r="EB30" i="14" s="1"/>
  <c r="EC30" i="14" s="1"/>
  <c r="ED30" i="14" s="1"/>
  <c r="EE30" i="14" s="1"/>
  <c r="EF30" i="14" s="1"/>
  <c r="EG30" i="14" s="1"/>
  <c r="EH30" i="14" s="1"/>
  <c r="EI30" i="14" s="1"/>
  <c r="EJ30" i="14" s="1"/>
  <c r="EK30" i="14" s="1"/>
  <c r="EL30" i="14" s="1"/>
  <c r="EM30" i="14" s="1"/>
  <c r="EN30" i="14" s="1"/>
  <c r="EO30" i="14" s="1"/>
  <c r="EP30" i="14" s="1"/>
  <c r="EQ30" i="14" s="1"/>
  <c r="ER30" i="14" s="1"/>
  <c r="ES30" i="14" s="1"/>
  <c r="ET30" i="14" s="1"/>
  <c r="EU30" i="14" s="1"/>
  <c r="EV30" i="14" s="1"/>
  <c r="EW30" i="14" s="1"/>
  <c r="EX30" i="14" s="1"/>
  <c r="EY30" i="14" s="1"/>
  <c r="EZ30" i="14" s="1"/>
  <c r="FA30" i="14" s="1"/>
  <c r="FB30" i="14" s="1"/>
  <c r="FC30" i="14" s="1"/>
  <c r="FD30" i="14" s="1"/>
  <c r="FE30" i="14" s="1"/>
  <c r="FF30" i="14" s="1"/>
  <c r="FG30" i="14" s="1"/>
  <c r="FH30" i="14" s="1"/>
  <c r="FI30" i="14" s="1"/>
  <c r="FJ30" i="14" s="1"/>
  <c r="FK30" i="14" s="1"/>
  <c r="FL30" i="14" s="1"/>
  <c r="FM30" i="14" s="1"/>
  <c r="FN30" i="14" s="1"/>
  <c r="FO30" i="14" s="1"/>
  <c r="FP30" i="14" s="1"/>
  <c r="FQ30" i="14" s="1"/>
  <c r="FR30" i="14" s="1"/>
  <c r="FS30" i="14" s="1"/>
  <c r="FT30" i="14" s="1"/>
  <c r="FU30" i="14" s="1"/>
  <c r="FV30" i="14" s="1"/>
  <c r="FW30" i="14" s="1"/>
  <c r="FX30" i="14" s="1"/>
  <c r="FY30" i="14" s="1"/>
  <c r="FZ30" i="14" s="1"/>
  <c r="GA30" i="14" s="1"/>
  <c r="GB30" i="14" s="1"/>
  <c r="GC30" i="14" s="1"/>
  <c r="GD30" i="14" s="1"/>
  <c r="GE30" i="14" s="1"/>
  <c r="GF30" i="14" s="1"/>
  <c r="GG30" i="14" s="1"/>
  <c r="GH30" i="14" s="1"/>
  <c r="GI30" i="14" s="1"/>
  <c r="GJ30" i="14" s="1"/>
  <c r="GK30" i="14" s="1"/>
  <c r="GL30" i="14" s="1"/>
  <c r="GM30" i="14" s="1"/>
  <c r="GN30" i="14" s="1"/>
  <c r="GO30" i="14" s="1"/>
  <c r="GP30" i="14" s="1"/>
  <c r="GQ30" i="14" s="1"/>
  <c r="GR30" i="14" s="1"/>
  <c r="AE30" i="14"/>
  <c r="C36" i="14"/>
  <c r="AM28" i="14"/>
  <c r="G30" i="14"/>
  <c r="AI36" i="14"/>
  <c r="AG36" i="14"/>
  <c r="AN28" i="14"/>
  <c r="N32" i="14"/>
  <c r="W36" i="14"/>
  <c r="AJ29" i="14"/>
  <c r="AA36" i="14"/>
  <c r="W37" i="14"/>
  <c r="E38" i="14"/>
  <c r="C38" i="14"/>
  <c r="D38" i="14"/>
  <c r="AA38" i="14"/>
  <c r="G39" i="14"/>
  <c r="E39" i="14"/>
  <c r="E40" i="14"/>
  <c r="G40" i="14"/>
  <c r="F40" i="14"/>
  <c r="U37" i="14"/>
  <c r="AO39" i="14"/>
  <c r="Y40" i="14"/>
  <c r="AS40" i="14"/>
  <c r="AK40" i="14"/>
  <c r="AG40" i="14"/>
  <c r="AC40" i="14"/>
  <c r="AQ40" i="14"/>
  <c r="AM40" i="14"/>
  <c r="AI40" i="14"/>
  <c r="AJ40" i="14"/>
  <c r="AR40" i="14"/>
  <c r="P41" i="14"/>
  <c r="V5" i="14"/>
  <c r="V6" i="14"/>
  <c r="V7" i="14"/>
  <c r="Z12" i="14"/>
  <c r="Z13" i="14"/>
  <c r="Z14" i="14"/>
  <c r="Z15" i="14"/>
  <c r="V8" i="14"/>
  <c r="V9" i="14"/>
  <c r="V10" i="14"/>
  <c r="Z16" i="14"/>
  <c r="Z17" i="14"/>
  <c r="Z18" i="14"/>
  <c r="Z19" i="14"/>
  <c r="H5" i="14"/>
  <c r="B5" i="14" s="1"/>
  <c r="H9" i="14"/>
  <c r="E9" i="14" s="1"/>
  <c r="H13" i="14"/>
  <c r="B13" i="14" s="1"/>
  <c r="H17" i="14"/>
  <c r="B17" i="14" s="1"/>
  <c r="H6" i="14"/>
  <c r="B6" i="14" s="1"/>
  <c r="H10" i="14"/>
  <c r="H14" i="14"/>
  <c r="B14" i="14" s="1"/>
  <c r="H18" i="14"/>
  <c r="H7" i="14"/>
  <c r="F7" i="14" s="1"/>
  <c r="H11" i="14"/>
  <c r="H15" i="14"/>
  <c r="C15" i="14" s="1"/>
  <c r="N9" i="14"/>
  <c r="D16" i="14"/>
  <c r="C19" i="14"/>
  <c r="N18" i="14"/>
  <c r="N16" i="14"/>
  <c r="K13" i="14"/>
  <c r="K18" i="14"/>
  <c r="P9" i="14"/>
  <c r="K15" i="14"/>
  <c r="M6" i="14"/>
  <c r="K40" i="21"/>
  <c r="L40" i="21" s="1"/>
  <c r="K19" i="21"/>
  <c r="L19" i="21" s="1"/>
  <c r="K25" i="21"/>
  <c r="L25" i="21" s="1"/>
  <c r="K32" i="21"/>
  <c r="L32" i="21" s="1"/>
  <c r="K8" i="21"/>
  <c r="I30" i="21"/>
  <c r="J30" i="21" s="1"/>
  <c r="K12" i="21"/>
  <c r="I38" i="21"/>
  <c r="J38" i="21" s="1"/>
  <c r="I5" i="21"/>
  <c r="J5" i="21" s="1"/>
  <c r="K38" i="21"/>
  <c r="K48" i="21"/>
  <c r="E6" i="21"/>
  <c r="K14" i="21"/>
  <c r="L14" i="21" s="1"/>
  <c r="I17" i="21"/>
  <c r="J17" i="21" s="1"/>
  <c r="I47" i="21"/>
  <c r="J47" i="21" s="1"/>
  <c r="I8" i="21"/>
  <c r="J8" i="21" s="1"/>
  <c r="K17" i="21"/>
  <c r="K23" i="21"/>
  <c r="L24" i="21"/>
  <c r="K39" i="21"/>
  <c r="K49" i="21"/>
  <c r="L49" i="21" s="1"/>
  <c r="K31" i="21"/>
  <c r="K47" i="21"/>
  <c r="E5" i="21"/>
  <c r="K5" i="21"/>
  <c r="L5" i="21" s="1"/>
  <c r="I12" i="21"/>
  <c r="J12" i="21" s="1"/>
  <c r="K18" i="21"/>
  <c r="L51" i="21"/>
  <c r="M51" i="21" s="1"/>
  <c r="L41" i="21"/>
  <c r="M41" i="21" s="1"/>
  <c r="L43" i="21"/>
  <c r="M43" i="21" s="1"/>
  <c r="L42" i="21"/>
  <c r="M42" i="21" s="1"/>
  <c r="L33" i="21"/>
  <c r="M33" i="21" s="1"/>
  <c r="L27" i="21"/>
  <c r="M27" i="21" s="1"/>
  <c r="L20" i="21"/>
  <c r="M20" i="21" s="1"/>
  <c r="K13" i="21"/>
  <c r="K9" i="21"/>
  <c r="AK37" i="14" l="1"/>
  <c r="AJ33" i="14"/>
  <c r="AK27" i="14"/>
  <c r="P35" i="14"/>
  <c r="W32" i="14"/>
  <c r="W54" i="14"/>
  <c r="S62" i="14"/>
  <c r="AA53" i="14"/>
  <c r="AM39" i="14"/>
  <c r="AK35" i="14"/>
  <c r="AH63" i="14"/>
  <c r="S35" i="14"/>
  <c r="Y32" i="14"/>
  <c r="Y27" i="14"/>
  <c r="W39" i="14"/>
  <c r="Y52" i="14"/>
  <c r="P34" i="14"/>
  <c r="Y39" i="14"/>
  <c r="AA34" i="14"/>
  <c r="L127" i="21"/>
  <c r="W41" i="14"/>
  <c r="P29" i="14"/>
  <c r="Y38" i="14"/>
  <c r="F8" i="14"/>
  <c r="E8" i="14"/>
  <c r="G8" i="14"/>
  <c r="U39" i="14"/>
  <c r="AG34" i="14"/>
  <c r="AQ38" i="14"/>
  <c r="K34" i="14"/>
  <c r="N39" i="14"/>
  <c r="F30" i="14"/>
  <c r="D36" i="14"/>
  <c r="AR30" i="14"/>
  <c r="AA27" i="14"/>
  <c r="AP27" i="14"/>
  <c r="N34" i="14"/>
  <c r="AC63" i="14"/>
  <c r="AQ49" i="14"/>
  <c r="G50" i="14"/>
  <c r="E29" i="14"/>
  <c r="C51" i="14"/>
  <c r="F52" i="14"/>
  <c r="B30" i="14"/>
  <c r="D31" i="14"/>
  <c r="F60" i="14"/>
  <c r="W40" i="14"/>
  <c r="Y33" i="14"/>
  <c r="Y55" i="14"/>
  <c r="P27" i="14"/>
  <c r="AR38" i="14"/>
  <c r="AJ36" i="14"/>
  <c r="AO30" i="14"/>
  <c r="AC29" i="14"/>
  <c r="AD28" i="14"/>
  <c r="N33" i="14"/>
  <c r="AA40" i="14"/>
  <c r="S37" i="14"/>
  <c r="AA29" i="14"/>
  <c r="Y37" i="14"/>
  <c r="D12" i="14"/>
  <c r="AN38" i="14"/>
  <c r="K32" i="14"/>
  <c r="M33" i="14"/>
  <c r="G36" i="14"/>
  <c r="E35" i="14"/>
  <c r="W58" i="14"/>
  <c r="D8" i="14"/>
  <c r="C8" i="14"/>
  <c r="AJ35" i="14"/>
  <c r="C34" i="14"/>
  <c r="AR32" i="14"/>
  <c r="M31" i="14"/>
  <c r="M39" i="14"/>
  <c r="K27" i="14"/>
  <c r="AQ63" i="14"/>
  <c r="K58" i="14"/>
  <c r="K57" i="14"/>
  <c r="K53" i="14"/>
  <c r="U61" i="14"/>
  <c r="S58" i="14"/>
  <c r="S56" i="14"/>
  <c r="S54" i="14"/>
  <c r="S52" i="14"/>
  <c r="Y60" i="14"/>
  <c r="S36" i="14"/>
  <c r="B32" i="14"/>
  <c r="C32" i="14"/>
  <c r="C53" i="14"/>
  <c r="B53" i="14"/>
  <c r="E53" i="14"/>
  <c r="AH49" i="14"/>
  <c r="AG49" i="14"/>
  <c r="AK49" i="14"/>
  <c r="AI49" i="14"/>
  <c r="AA49" i="14"/>
  <c r="AN49" i="14"/>
  <c r="AF39" i="14"/>
  <c r="AD39" i="14"/>
  <c r="AU35" i="14"/>
  <c r="AW35" i="14" s="1"/>
  <c r="AX35" i="14" s="1"/>
  <c r="AY35" i="14" s="1"/>
  <c r="AZ35" i="14" s="1"/>
  <c r="BA35" i="14" s="1"/>
  <c r="BB35" i="14" s="1"/>
  <c r="BC35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P35" i="14" s="1"/>
  <c r="BQ35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CD35" i="14" s="1"/>
  <c r="CE35" i="14" s="1"/>
  <c r="CF35" i="14" s="1"/>
  <c r="CG35" i="14" s="1"/>
  <c r="CH35" i="14" s="1"/>
  <c r="CI35" i="14" s="1"/>
  <c r="CJ35" i="14" s="1"/>
  <c r="CK35" i="14" s="1"/>
  <c r="CL35" i="14" s="1"/>
  <c r="CM35" i="14" s="1"/>
  <c r="CN35" i="14" s="1"/>
  <c r="CO35" i="14" s="1"/>
  <c r="CP35" i="14" s="1"/>
  <c r="CQ35" i="14" s="1"/>
  <c r="CR35" i="14" s="1"/>
  <c r="CS35" i="14" s="1"/>
  <c r="CT35" i="14" s="1"/>
  <c r="CU35" i="14" s="1"/>
  <c r="CV35" i="14" s="1"/>
  <c r="CW35" i="14" s="1"/>
  <c r="CX35" i="14" s="1"/>
  <c r="CY35" i="14" s="1"/>
  <c r="CZ35" i="14" s="1"/>
  <c r="DA35" i="14" s="1"/>
  <c r="DB35" i="14" s="1"/>
  <c r="DC35" i="14" s="1"/>
  <c r="DD35" i="14" s="1"/>
  <c r="DE35" i="14" s="1"/>
  <c r="DF35" i="14" s="1"/>
  <c r="DG35" i="14" s="1"/>
  <c r="DH35" i="14" s="1"/>
  <c r="DI35" i="14" s="1"/>
  <c r="DJ35" i="14" s="1"/>
  <c r="DK35" i="14" s="1"/>
  <c r="DL35" i="14" s="1"/>
  <c r="DM35" i="14" s="1"/>
  <c r="DN35" i="14" s="1"/>
  <c r="DO35" i="14" s="1"/>
  <c r="DP35" i="14" s="1"/>
  <c r="DQ35" i="14" s="1"/>
  <c r="DR35" i="14" s="1"/>
  <c r="DS35" i="14" s="1"/>
  <c r="DT35" i="14" s="1"/>
  <c r="DU35" i="14" s="1"/>
  <c r="DV35" i="14" s="1"/>
  <c r="DW35" i="14" s="1"/>
  <c r="DX35" i="14" s="1"/>
  <c r="DY35" i="14" s="1"/>
  <c r="DZ35" i="14" s="1"/>
  <c r="EA35" i="14" s="1"/>
  <c r="EB35" i="14" s="1"/>
  <c r="EC35" i="14" s="1"/>
  <c r="ED35" i="14" s="1"/>
  <c r="EE35" i="14" s="1"/>
  <c r="EF35" i="14" s="1"/>
  <c r="EG35" i="14" s="1"/>
  <c r="EH35" i="14" s="1"/>
  <c r="EI35" i="14" s="1"/>
  <c r="EJ35" i="14" s="1"/>
  <c r="EK35" i="14" s="1"/>
  <c r="EL35" i="14" s="1"/>
  <c r="EM35" i="14" s="1"/>
  <c r="EN35" i="14" s="1"/>
  <c r="EO35" i="14" s="1"/>
  <c r="EP35" i="14" s="1"/>
  <c r="EQ35" i="14" s="1"/>
  <c r="ER35" i="14" s="1"/>
  <c r="ES35" i="14" s="1"/>
  <c r="ET35" i="14" s="1"/>
  <c r="EU35" i="14" s="1"/>
  <c r="EV35" i="14" s="1"/>
  <c r="EW35" i="14" s="1"/>
  <c r="EX35" i="14" s="1"/>
  <c r="EY35" i="14" s="1"/>
  <c r="EZ35" i="14" s="1"/>
  <c r="FA35" i="14" s="1"/>
  <c r="FB35" i="14" s="1"/>
  <c r="FC35" i="14" s="1"/>
  <c r="FD35" i="14" s="1"/>
  <c r="FE35" i="14" s="1"/>
  <c r="FF35" i="14" s="1"/>
  <c r="FG35" i="14" s="1"/>
  <c r="FH35" i="14" s="1"/>
  <c r="FI35" i="14" s="1"/>
  <c r="FJ35" i="14" s="1"/>
  <c r="FK35" i="14" s="1"/>
  <c r="FL35" i="14" s="1"/>
  <c r="FM35" i="14" s="1"/>
  <c r="FN35" i="14" s="1"/>
  <c r="FO35" i="14" s="1"/>
  <c r="FP35" i="14" s="1"/>
  <c r="FQ35" i="14" s="1"/>
  <c r="FR35" i="14" s="1"/>
  <c r="FS35" i="14" s="1"/>
  <c r="FT35" i="14" s="1"/>
  <c r="FU35" i="14" s="1"/>
  <c r="FV35" i="14" s="1"/>
  <c r="FW35" i="14" s="1"/>
  <c r="FX35" i="14" s="1"/>
  <c r="FY35" i="14" s="1"/>
  <c r="FZ35" i="14" s="1"/>
  <c r="GA35" i="14" s="1"/>
  <c r="GB35" i="14" s="1"/>
  <c r="GC35" i="14" s="1"/>
  <c r="GD35" i="14" s="1"/>
  <c r="GE35" i="14" s="1"/>
  <c r="GF35" i="14" s="1"/>
  <c r="GG35" i="14" s="1"/>
  <c r="GH35" i="14" s="1"/>
  <c r="GI35" i="14" s="1"/>
  <c r="GJ35" i="14" s="1"/>
  <c r="GK35" i="14" s="1"/>
  <c r="GL35" i="14" s="1"/>
  <c r="GM35" i="14" s="1"/>
  <c r="GN35" i="14" s="1"/>
  <c r="GO35" i="14" s="1"/>
  <c r="GP35" i="14" s="1"/>
  <c r="GQ35" i="14" s="1"/>
  <c r="GR35" i="14" s="1"/>
  <c r="AP35" i="14"/>
  <c r="S34" i="14"/>
  <c r="U34" i="14"/>
  <c r="AN27" i="14"/>
  <c r="AE27" i="14"/>
  <c r="AS27" i="14"/>
  <c r="AE39" i="14"/>
  <c r="AC35" i="14"/>
  <c r="AR35" i="14"/>
  <c r="S38" i="14"/>
  <c r="G38" i="14"/>
  <c r="M35" i="14"/>
  <c r="U32" i="14"/>
  <c r="AH27" i="14"/>
  <c r="AF62" i="14"/>
  <c r="N63" i="14"/>
  <c r="S61" i="14"/>
  <c r="N57" i="14"/>
  <c r="M52" i="14"/>
  <c r="AO49" i="14"/>
  <c r="AU49" i="14"/>
  <c r="AW49" i="14" s="1"/>
  <c r="AX49" i="14" s="1"/>
  <c r="AY49" i="14" s="1"/>
  <c r="AZ49" i="14" s="1"/>
  <c r="BA49" i="14" s="1"/>
  <c r="BB49" i="14" s="1"/>
  <c r="BC49" i="14" s="1"/>
  <c r="BD49" i="14" s="1"/>
  <c r="BE49" i="14" s="1"/>
  <c r="BF49" i="14" s="1"/>
  <c r="BG49" i="14" s="1"/>
  <c r="BH49" i="14" s="1"/>
  <c r="BI49" i="14" s="1"/>
  <c r="BJ49" i="14" s="1"/>
  <c r="BK49" i="14" s="1"/>
  <c r="BL49" i="14" s="1"/>
  <c r="BM49" i="14" s="1"/>
  <c r="BN49" i="14" s="1"/>
  <c r="BO49" i="14" s="1"/>
  <c r="BP49" i="14" s="1"/>
  <c r="BQ49" i="14" s="1"/>
  <c r="BR49" i="14" s="1"/>
  <c r="BS49" i="14" s="1"/>
  <c r="BT49" i="14" s="1"/>
  <c r="BU49" i="14" s="1"/>
  <c r="BV49" i="14" s="1"/>
  <c r="BW49" i="14" s="1"/>
  <c r="BX49" i="14" s="1"/>
  <c r="BY49" i="14" s="1"/>
  <c r="BZ49" i="14" s="1"/>
  <c r="CA49" i="14" s="1"/>
  <c r="CB49" i="14" s="1"/>
  <c r="CC49" i="14" s="1"/>
  <c r="CD49" i="14" s="1"/>
  <c r="CE49" i="14" s="1"/>
  <c r="CF49" i="14" s="1"/>
  <c r="CG49" i="14" s="1"/>
  <c r="CH49" i="14" s="1"/>
  <c r="CI49" i="14" s="1"/>
  <c r="CJ49" i="14" s="1"/>
  <c r="CK49" i="14" s="1"/>
  <c r="CL49" i="14" s="1"/>
  <c r="CM49" i="14" s="1"/>
  <c r="CN49" i="14" s="1"/>
  <c r="CO49" i="14" s="1"/>
  <c r="CP49" i="14" s="1"/>
  <c r="CQ49" i="14" s="1"/>
  <c r="CR49" i="14" s="1"/>
  <c r="CS49" i="14" s="1"/>
  <c r="CT49" i="14" s="1"/>
  <c r="CU49" i="14" s="1"/>
  <c r="CV49" i="14" s="1"/>
  <c r="CW49" i="14" s="1"/>
  <c r="CX49" i="14" s="1"/>
  <c r="CY49" i="14" s="1"/>
  <c r="CZ49" i="14" s="1"/>
  <c r="DA49" i="14" s="1"/>
  <c r="DB49" i="14" s="1"/>
  <c r="DC49" i="14" s="1"/>
  <c r="DD49" i="14" s="1"/>
  <c r="DE49" i="14" s="1"/>
  <c r="DF49" i="14" s="1"/>
  <c r="DG49" i="14" s="1"/>
  <c r="DH49" i="14" s="1"/>
  <c r="DI49" i="14" s="1"/>
  <c r="DJ49" i="14" s="1"/>
  <c r="DK49" i="14" s="1"/>
  <c r="DL49" i="14" s="1"/>
  <c r="DM49" i="14" s="1"/>
  <c r="DN49" i="14" s="1"/>
  <c r="DO49" i="14" s="1"/>
  <c r="DP49" i="14" s="1"/>
  <c r="DQ49" i="14" s="1"/>
  <c r="DR49" i="14" s="1"/>
  <c r="DS49" i="14" s="1"/>
  <c r="DT49" i="14" s="1"/>
  <c r="DU49" i="14" s="1"/>
  <c r="DV49" i="14" s="1"/>
  <c r="DW49" i="14" s="1"/>
  <c r="DX49" i="14" s="1"/>
  <c r="DY49" i="14" s="1"/>
  <c r="DZ49" i="14" s="1"/>
  <c r="EA49" i="14" s="1"/>
  <c r="EB49" i="14" s="1"/>
  <c r="EC49" i="14" s="1"/>
  <c r="ED49" i="14" s="1"/>
  <c r="EE49" i="14" s="1"/>
  <c r="EF49" i="14" s="1"/>
  <c r="EG49" i="14" s="1"/>
  <c r="EH49" i="14" s="1"/>
  <c r="EI49" i="14" s="1"/>
  <c r="EJ49" i="14" s="1"/>
  <c r="EK49" i="14" s="1"/>
  <c r="EL49" i="14" s="1"/>
  <c r="EM49" i="14" s="1"/>
  <c r="EN49" i="14" s="1"/>
  <c r="EO49" i="14" s="1"/>
  <c r="EP49" i="14" s="1"/>
  <c r="EQ49" i="14" s="1"/>
  <c r="ER49" i="14" s="1"/>
  <c r="ES49" i="14" s="1"/>
  <c r="ET49" i="14" s="1"/>
  <c r="EU49" i="14" s="1"/>
  <c r="EV49" i="14" s="1"/>
  <c r="EW49" i="14" s="1"/>
  <c r="EX49" i="14" s="1"/>
  <c r="EY49" i="14" s="1"/>
  <c r="EZ49" i="14" s="1"/>
  <c r="FA49" i="14" s="1"/>
  <c r="FB49" i="14" s="1"/>
  <c r="FC49" i="14" s="1"/>
  <c r="FD49" i="14" s="1"/>
  <c r="FE49" i="14" s="1"/>
  <c r="FF49" i="14" s="1"/>
  <c r="FG49" i="14" s="1"/>
  <c r="FH49" i="14" s="1"/>
  <c r="FI49" i="14" s="1"/>
  <c r="FJ49" i="14" s="1"/>
  <c r="FK49" i="14" s="1"/>
  <c r="FL49" i="14" s="1"/>
  <c r="FM49" i="14" s="1"/>
  <c r="FN49" i="14" s="1"/>
  <c r="FO49" i="14" s="1"/>
  <c r="FP49" i="14" s="1"/>
  <c r="FQ49" i="14" s="1"/>
  <c r="FR49" i="14" s="1"/>
  <c r="FS49" i="14" s="1"/>
  <c r="FT49" i="14" s="1"/>
  <c r="FU49" i="14" s="1"/>
  <c r="FV49" i="14" s="1"/>
  <c r="FW49" i="14" s="1"/>
  <c r="FX49" i="14" s="1"/>
  <c r="FY49" i="14" s="1"/>
  <c r="FZ49" i="14" s="1"/>
  <c r="GA49" i="14" s="1"/>
  <c r="GB49" i="14" s="1"/>
  <c r="GC49" i="14" s="1"/>
  <c r="GD49" i="14" s="1"/>
  <c r="GE49" i="14" s="1"/>
  <c r="GF49" i="14" s="1"/>
  <c r="GG49" i="14" s="1"/>
  <c r="GH49" i="14" s="1"/>
  <c r="GI49" i="14" s="1"/>
  <c r="GJ49" i="14" s="1"/>
  <c r="GK49" i="14" s="1"/>
  <c r="GL49" i="14" s="1"/>
  <c r="GM49" i="14" s="1"/>
  <c r="GN49" i="14" s="1"/>
  <c r="GO49" i="14" s="1"/>
  <c r="GP49" i="14" s="1"/>
  <c r="GQ49" i="14" s="1"/>
  <c r="GR49" i="14" s="1"/>
  <c r="AC49" i="14"/>
  <c r="K28" i="14"/>
  <c r="D53" i="14"/>
  <c r="W55" i="14"/>
  <c r="AE35" i="14"/>
  <c r="U58" i="14"/>
  <c r="AK62" i="14"/>
  <c r="U57" i="14"/>
  <c r="N51" i="14"/>
  <c r="AN61" i="14"/>
  <c r="AG61" i="14"/>
  <c r="AL60" i="14"/>
  <c r="AR60" i="14"/>
  <c r="AG60" i="14"/>
  <c r="AM59" i="14"/>
  <c r="AK59" i="14"/>
  <c r="AA59" i="14"/>
  <c r="AM58" i="14"/>
  <c r="AD58" i="14"/>
  <c r="AI57" i="14"/>
  <c r="AH57" i="14"/>
  <c r="AI56" i="14"/>
  <c r="AC56" i="14"/>
  <c r="AT56" i="14"/>
  <c r="AC55" i="14"/>
  <c r="AP55" i="14"/>
  <c r="AI55" i="14"/>
  <c r="AN55" i="14"/>
  <c r="AI54" i="14"/>
  <c r="AS54" i="14"/>
  <c r="AO54" i="14"/>
  <c r="AH54" i="14"/>
  <c r="AJ54" i="14"/>
  <c r="AS53" i="14"/>
  <c r="AM53" i="14"/>
  <c r="AG53" i="14"/>
  <c r="AE53" i="14"/>
  <c r="AF53" i="14"/>
  <c r="AI52" i="14"/>
  <c r="AG52" i="14"/>
  <c r="AP41" i="14"/>
  <c r="AE41" i="14"/>
  <c r="P37" i="14"/>
  <c r="S41" i="14"/>
  <c r="AL30" i="14"/>
  <c r="B27" i="14"/>
  <c r="F27" i="14"/>
  <c r="G27" i="14"/>
  <c r="AN40" i="14"/>
  <c r="AH40" i="14"/>
  <c r="E51" i="14"/>
  <c r="D51" i="14"/>
  <c r="P32" i="14"/>
  <c r="M50" i="14"/>
  <c r="N50" i="14"/>
  <c r="F61" i="14"/>
  <c r="AJ49" i="14"/>
  <c r="E57" i="14"/>
  <c r="AT49" i="14"/>
  <c r="AR49" i="14"/>
  <c r="AM49" i="14"/>
  <c r="N28" i="14"/>
  <c r="B57" i="14"/>
  <c r="F37" i="14"/>
  <c r="F39" i="14"/>
  <c r="B39" i="14"/>
  <c r="AE63" i="14"/>
  <c r="AD62" i="14"/>
  <c r="AE62" i="14"/>
  <c r="AU62" i="14"/>
  <c r="AW62" i="14" s="1"/>
  <c r="AX62" i="14" s="1"/>
  <c r="AY62" i="14" s="1"/>
  <c r="AZ62" i="14" s="1"/>
  <c r="BA62" i="14" s="1"/>
  <c r="BB62" i="14" s="1"/>
  <c r="BC62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P62" i="14" s="1"/>
  <c r="BQ62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CD62" i="14" s="1"/>
  <c r="CE62" i="14" s="1"/>
  <c r="CF62" i="14" s="1"/>
  <c r="CG62" i="14" s="1"/>
  <c r="CH62" i="14" s="1"/>
  <c r="CI62" i="14" s="1"/>
  <c r="CJ62" i="14" s="1"/>
  <c r="CK62" i="14" s="1"/>
  <c r="CL62" i="14" s="1"/>
  <c r="CM62" i="14" s="1"/>
  <c r="CN62" i="14" s="1"/>
  <c r="CO62" i="14" s="1"/>
  <c r="CP62" i="14" s="1"/>
  <c r="CQ62" i="14" s="1"/>
  <c r="CR62" i="14" s="1"/>
  <c r="CS62" i="14" s="1"/>
  <c r="CT62" i="14" s="1"/>
  <c r="CU62" i="14" s="1"/>
  <c r="CV62" i="14" s="1"/>
  <c r="CW62" i="14" s="1"/>
  <c r="CX62" i="14" s="1"/>
  <c r="CY62" i="14" s="1"/>
  <c r="CZ62" i="14" s="1"/>
  <c r="DA62" i="14" s="1"/>
  <c r="DB62" i="14" s="1"/>
  <c r="DC62" i="14" s="1"/>
  <c r="DD62" i="14" s="1"/>
  <c r="DE62" i="14" s="1"/>
  <c r="DF62" i="14" s="1"/>
  <c r="DG62" i="14" s="1"/>
  <c r="DH62" i="14" s="1"/>
  <c r="DI62" i="14" s="1"/>
  <c r="DJ62" i="14" s="1"/>
  <c r="DK62" i="14" s="1"/>
  <c r="DL62" i="14" s="1"/>
  <c r="DM62" i="14" s="1"/>
  <c r="DN62" i="14" s="1"/>
  <c r="DO62" i="14" s="1"/>
  <c r="DP62" i="14" s="1"/>
  <c r="DQ62" i="14" s="1"/>
  <c r="DR62" i="14" s="1"/>
  <c r="DS62" i="14" s="1"/>
  <c r="DT62" i="14" s="1"/>
  <c r="DU62" i="14" s="1"/>
  <c r="DV62" i="14" s="1"/>
  <c r="DW62" i="14" s="1"/>
  <c r="DX62" i="14" s="1"/>
  <c r="DY62" i="14" s="1"/>
  <c r="DZ62" i="14" s="1"/>
  <c r="EA62" i="14" s="1"/>
  <c r="EB62" i="14" s="1"/>
  <c r="EC62" i="14" s="1"/>
  <c r="ED62" i="14" s="1"/>
  <c r="EE62" i="14" s="1"/>
  <c r="EF62" i="14" s="1"/>
  <c r="EG62" i="14" s="1"/>
  <c r="EH62" i="14" s="1"/>
  <c r="EI62" i="14" s="1"/>
  <c r="EJ62" i="14" s="1"/>
  <c r="EK62" i="14" s="1"/>
  <c r="EL62" i="14" s="1"/>
  <c r="EM62" i="14" s="1"/>
  <c r="EN62" i="14" s="1"/>
  <c r="EO62" i="14" s="1"/>
  <c r="EP62" i="14" s="1"/>
  <c r="EQ62" i="14" s="1"/>
  <c r="ER62" i="14" s="1"/>
  <c r="ES62" i="14" s="1"/>
  <c r="ET62" i="14" s="1"/>
  <c r="EU62" i="14" s="1"/>
  <c r="EV62" i="14" s="1"/>
  <c r="EW62" i="14" s="1"/>
  <c r="EX62" i="14" s="1"/>
  <c r="EY62" i="14" s="1"/>
  <c r="EZ62" i="14" s="1"/>
  <c r="FA62" i="14" s="1"/>
  <c r="FB62" i="14" s="1"/>
  <c r="FC62" i="14" s="1"/>
  <c r="FD62" i="14" s="1"/>
  <c r="FE62" i="14" s="1"/>
  <c r="FF62" i="14" s="1"/>
  <c r="FG62" i="14" s="1"/>
  <c r="FH62" i="14" s="1"/>
  <c r="FI62" i="14" s="1"/>
  <c r="FJ62" i="14" s="1"/>
  <c r="FK62" i="14" s="1"/>
  <c r="FL62" i="14" s="1"/>
  <c r="FM62" i="14" s="1"/>
  <c r="FN62" i="14" s="1"/>
  <c r="FO62" i="14" s="1"/>
  <c r="FP62" i="14" s="1"/>
  <c r="FQ62" i="14" s="1"/>
  <c r="FR62" i="14" s="1"/>
  <c r="FS62" i="14" s="1"/>
  <c r="FT62" i="14" s="1"/>
  <c r="FU62" i="14" s="1"/>
  <c r="FV62" i="14" s="1"/>
  <c r="FW62" i="14" s="1"/>
  <c r="FX62" i="14" s="1"/>
  <c r="FY62" i="14" s="1"/>
  <c r="FZ62" i="14" s="1"/>
  <c r="GA62" i="14" s="1"/>
  <c r="GB62" i="14" s="1"/>
  <c r="GC62" i="14" s="1"/>
  <c r="GD62" i="14" s="1"/>
  <c r="GE62" i="14" s="1"/>
  <c r="GF62" i="14" s="1"/>
  <c r="GG62" i="14" s="1"/>
  <c r="GH62" i="14" s="1"/>
  <c r="GI62" i="14" s="1"/>
  <c r="GJ62" i="14" s="1"/>
  <c r="GK62" i="14" s="1"/>
  <c r="GL62" i="14" s="1"/>
  <c r="GM62" i="14" s="1"/>
  <c r="GN62" i="14" s="1"/>
  <c r="GO62" i="14" s="1"/>
  <c r="GP62" i="14" s="1"/>
  <c r="GQ62" i="14" s="1"/>
  <c r="GR62" i="14" s="1"/>
  <c r="S60" i="14"/>
  <c r="U60" i="14"/>
  <c r="U55" i="14"/>
  <c r="S55" i="14"/>
  <c r="S50" i="14"/>
  <c r="U50" i="14"/>
  <c r="G55" i="14"/>
  <c r="C55" i="14"/>
  <c r="S30" i="14"/>
  <c r="U30" i="14"/>
  <c r="AP33" i="14"/>
  <c r="AL37" i="14"/>
  <c r="AT37" i="14"/>
  <c r="AQ31" i="14"/>
  <c r="AD34" i="14"/>
  <c r="AJ34" i="14"/>
  <c r="AR41" i="14"/>
  <c r="AE40" i="14"/>
  <c r="AU40" i="14"/>
  <c r="AW40" i="14" s="1"/>
  <c r="AX40" i="14" s="1"/>
  <c r="AY40" i="14" s="1"/>
  <c r="AZ40" i="14" s="1"/>
  <c r="BA40" i="14" s="1"/>
  <c r="BB40" i="14" s="1"/>
  <c r="BC40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P40" i="14" s="1"/>
  <c r="BQ40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CD40" i="14" s="1"/>
  <c r="CE40" i="14" s="1"/>
  <c r="CF40" i="14" s="1"/>
  <c r="CG40" i="14" s="1"/>
  <c r="CH40" i="14" s="1"/>
  <c r="CI40" i="14" s="1"/>
  <c r="CJ40" i="14" s="1"/>
  <c r="CK40" i="14" s="1"/>
  <c r="CL40" i="14" s="1"/>
  <c r="CM40" i="14" s="1"/>
  <c r="CN40" i="14" s="1"/>
  <c r="CO40" i="14" s="1"/>
  <c r="CP40" i="14" s="1"/>
  <c r="CQ40" i="14" s="1"/>
  <c r="CR40" i="14" s="1"/>
  <c r="CS40" i="14" s="1"/>
  <c r="CT40" i="14" s="1"/>
  <c r="CU40" i="14" s="1"/>
  <c r="CV40" i="14" s="1"/>
  <c r="CW40" i="14" s="1"/>
  <c r="CX40" i="14" s="1"/>
  <c r="CY40" i="14" s="1"/>
  <c r="CZ40" i="14" s="1"/>
  <c r="DA40" i="14" s="1"/>
  <c r="DB40" i="14" s="1"/>
  <c r="DC40" i="14" s="1"/>
  <c r="DD40" i="14" s="1"/>
  <c r="DE40" i="14" s="1"/>
  <c r="DF40" i="14" s="1"/>
  <c r="DG40" i="14" s="1"/>
  <c r="DH40" i="14" s="1"/>
  <c r="DI40" i="14" s="1"/>
  <c r="DJ40" i="14" s="1"/>
  <c r="DK40" i="14" s="1"/>
  <c r="DL40" i="14" s="1"/>
  <c r="DM40" i="14" s="1"/>
  <c r="DN40" i="14" s="1"/>
  <c r="DO40" i="14" s="1"/>
  <c r="DP40" i="14" s="1"/>
  <c r="DQ40" i="14" s="1"/>
  <c r="DR40" i="14" s="1"/>
  <c r="DS40" i="14" s="1"/>
  <c r="DT40" i="14" s="1"/>
  <c r="DU40" i="14" s="1"/>
  <c r="DV40" i="14" s="1"/>
  <c r="DW40" i="14" s="1"/>
  <c r="DX40" i="14" s="1"/>
  <c r="DY40" i="14" s="1"/>
  <c r="DZ40" i="14" s="1"/>
  <c r="EA40" i="14" s="1"/>
  <c r="EB40" i="14" s="1"/>
  <c r="EC40" i="14" s="1"/>
  <c r="ED40" i="14" s="1"/>
  <c r="EE40" i="14" s="1"/>
  <c r="EF40" i="14" s="1"/>
  <c r="EG40" i="14" s="1"/>
  <c r="EH40" i="14" s="1"/>
  <c r="EI40" i="14" s="1"/>
  <c r="EJ40" i="14" s="1"/>
  <c r="EK40" i="14" s="1"/>
  <c r="EL40" i="14" s="1"/>
  <c r="EM40" i="14" s="1"/>
  <c r="EN40" i="14" s="1"/>
  <c r="EO40" i="14" s="1"/>
  <c r="EP40" i="14" s="1"/>
  <c r="EQ40" i="14" s="1"/>
  <c r="ER40" i="14" s="1"/>
  <c r="ES40" i="14" s="1"/>
  <c r="ET40" i="14" s="1"/>
  <c r="EU40" i="14" s="1"/>
  <c r="EV40" i="14" s="1"/>
  <c r="EW40" i="14" s="1"/>
  <c r="EX40" i="14" s="1"/>
  <c r="EY40" i="14" s="1"/>
  <c r="EZ40" i="14" s="1"/>
  <c r="FA40" i="14" s="1"/>
  <c r="FB40" i="14" s="1"/>
  <c r="FC40" i="14" s="1"/>
  <c r="FD40" i="14" s="1"/>
  <c r="FE40" i="14" s="1"/>
  <c r="FF40" i="14" s="1"/>
  <c r="FG40" i="14" s="1"/>
  <c r="FH40" i="14" s="1"/>
  <c r="FI40" i="14" s="1"/>
  <c r="FJ40" i="14" s="1"/>
  <c r="FK40" i="14" s="1"/>
  <c r="FL40" i="14" s="1"/>
  <c r="FM40" i="14" s="1"/>
  <c r="FN40" i="14" s="1"/>
  <c r="FO40" i="14" s="1"/>
  <c r="FP40" i="14" s="1"/>
  <c r="FQ40" i="14" s="1"/>
  <c r="FR40" i="14" s="1"/>
  <c r="FS40" i="14" s="1"/>
  <c r="FT40" i="14" s="1"/>
  <c r="FU40" i="14" s="1"/>
  <c r="FV40" i="14" s="1"/>
  <c r="FW40" i="14" s="1"/>
  <c r="FX40" i="14" s="1"/>
  <c r="FY40" i="14" s="1"/>
  <c r="FZ40" i="14" s="1"/>
  <c r="GA40" i="14" s="1"/>
  <c r="GB40" i="14" s="1"/>
  <c r="GC40" i="14" s="1"/>
  <c r="GD40" i="14" s="1"/>
  <c r="GE40" i="14" s="1"/>
  <c r="GF40" i="14" s="1"/>
  <c r="GG40" i="14" s="1"/>
  <c r="GH40" i="14" s="1"/>
  <c r="GI40" i="14" s="1"/>
  <c r="GJ40" i="14" s="1"/>
  <c r="GK40" i="14" s="1"/>
  <c r="GL40" i="14" s="1"/>
  <c r="GM40" i="14" s="1"/>
  <c r="GN40" i="14" s="1"/>
  <c r="GO40" i="14" s="1"/>
  <c r="GP40" i="14" s="1"/>
  <c r="GQ40" i="14" s="1"/>
  <c r="GR40" i="14" s="1"/>
  <c r="AO40" i="14"/>
  <c r="AG39" i="14"/>
  <c r="AU39" i="14"/>
  <c r="AW39" i="14" s="1"/>
  <c r="AX39" i="14" s="1"/>
  <c r="AY39" i="14" s="1"/>
  <c r="AZ39" i="14" s="1"/>
  <c r="BA39" i="14" s="1"/>
  <c r="BB39" i="14" s="1"/>
  <c r="BC39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P39" i="14" s="1"/>
  <c r="BQ39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CD39" i="14" s="1"/>
  <c r="CE39" i="14" s="1"/>
  <c r="CF39" i="14" s="1"/>
  <c r="CG39" i="14" s="1"/>
  <c r="CH39" i="14" s="1"/>
  <c r="CI39" i="14" s="1"/>
  <c r="CJ39" i="14" s="1"/>
  <c r="CK39" i="14" s="1"/>
  <c r="CL39" i="14" s="1"/>
  <c r="CM39" i="14" s="1"/>
  <c r="CN39" i="14" s="1"/>
  <c r="CO39" i="14" s="1"/>
  <c r="CP39" i="14" s="1"/>
  <c r="CQ39" i="14" s="1"/>
  <c r="CR39" i="14" s="1"/>
  <c r="CS39" i="14" s="1"/>
  <c r="CT39" i="14" s="1"/>
  <c r="CU39" i="14" s="1"/>
  <c r="CV39" i="14" s="1"/>
  <c r="CW39" i="14" s="1"/>
  <c r="CX39" i="14" s="1"/>
  <c r="CY39" i="14" s="1"/>
  <c r="CZ39" i="14" s="1"/>
  <c r="DA39" i="14" s="1"/>
  <c r="DB39" i="14" s="1"/>
  <c r="DC39" i="14" s="1"/>
  <c r="DD39" i="14" s="1"/>
  <c r="DE39" i="14" s="1"/>
  <c r="DF39" i="14" s="1"/>
  <c r="DG39" i="14" s="1"/>
  <c r="DH39" i="14" s="1"/>
  <c r="DI39" i="14" s="1"/>
  <c r="DJ39" i="14" s="1"/>
  <c r="DK39" i="14" s="1"/>
  <c r="DL39" i="14" s="1"/>
  <c r="DM39" i="14" s="1"/>
  <c r="DN39" i="14" s="1"/>
  <c r="DO39" i="14" s="1"/>
  <c r="DP39" i="14" s="1"/>
  <c r="DQ39" i="14" s="1"/>
  <c r="DR39" i="14" s="1"/>
  <c r="DS39" i="14" s="1"/>
  <c r="DT39" i="14" s="1"/>
  <c r="DU39" i="14" s="1"/>
  <c r="DV39" i="14" s="1"/>
  <c r="DW39" i="14" s="1"/>
  <c r="DX39" i="14" s="1"/>
  <c r="DY39" i="14" s="1"/>
  <c r="DZ39" i="14" s="1"/>
  <c r="EA39" i="14" s="1"/>
  <c r="EB39" i="14" s="1"/>
  <c r="EC39" i="14" s="1"/>
  <c r="ED39" i="14" s="1"/>
  <c r="EE39" i="14" s="1"/>
  <c r="EF39" i="14" s="1"/>
  <c r="EG39" i="14" s="1"/>
  <c r="EH39" i="14" s="1"/>
  <c r="EI39" i="14" s="1"/>
  <c r="EJ39" i="14" s="1"/>
  <c r="EK39" i="14" s="1"/>
  <c r="EL39" i="14" s="1"/>
  <c r="EM39" i="14" s="1"/>
  <c r="EN39" i="14" s="1"/>
  <c r="EO39" i="14" s="1"/>
  <c r="EP39" i="14" s="1"/>
  <c r="EQ39" i="14" s="1"/>
  <c r="ER39" i="14" s="1"/>
  <c r="ES39" i="14" s="1"/>
  <c r="ET39" i="14" s="1"/>
  <c r="EU39" i="14" s="1"/>
  <c r="EV39" i="14" s="1"/>
  <c r="EW39" i="14" s="1"/>
  <c r="EX39" i="14" s="1"/>
  <c r="EY39" i="14" s="1"/>
  <c r="EZ39" i="14" s="1"/>
  <c r="FA39" i="14" s="1"/>
  <c r="FB39" i="14" s="1"/>
  <c r="FC39" i="14" s="1"/>
  <c r="FD39" i="14" s="1"/>
  <c r="FE39" i="14" s="1"/>
  <c r="FF39" i="14" s="1"/>
  <c r="FG39" i="14" s="1"/>
  <c r="FH39" i="14" s="1"/>
  <c r="FI39" i="14" s="1"/>
  <c r="FJ39" i="14" s="1"/>
  <c r="FK39" i="14" s="1"/>
  <c r="FL39" i="14" s="1"/>
  <c r="FM39" i="14" s="1"/>
  <c r="FN39" i="14" s="1"/>
  <c r="FO39" i="14" s="1"/>
  <c r="FP39" i="14" s="1"/>
  <c r="FQ39" i="14" s="1"/>
  <c r="FR39" i="14" s="1"/>
  <c r="FS39" i="14" s="1"/>
  <c r="FT39" i="14" s="1"/>
  <c r="FU39" i="14" s="1"/>
  <c r="FV39" i="14" s="1"/>
  <c r="FW39" i="14" s="1"/>
  <c r="FX39" i="14" s="1"/>
  <c r="FY39" i="14" s="1"/>
  <c r="FZ39" i="14" s="1"/>
  <c r="GA39" i="14" s="1"/>
  <c r="GB39" i="14" s="1"/>
  <c r="GC39" i="14" s="1"/>
  <c r="GD39" i="14" s="1"/>
  <c r="GE39" i="14" s="1"/>
  <c r="GF39" i="14" s="1"/>
  <c r="GG39" i="14" s="1"/>
  <c r="GH39" i="14" s="1"/>
  <c r="GI39" i="14" s="1"/>
  <c r="GJ39" i="14" s="1"/>
  <c r="GK39" i="14" s="1"/>
  <c r="GL39" i="14" s="1"/>
  <c r="GM39" i="14" s="1"/>
  <c r="GN39" i="14" s="1"/>
  <c r="GO39" i="14" s="1"/>
  <c r="GP39" i="14" s="1"/>
  <c r="GQ39" i="14" s="1"/>
  <c r="GR39" i="14" s="1"/>
  <c r="C40" i="14"/>
  <c r="C39" i="14"/>
  <c r="F38" i="14"/>
  <c r="AQ34" i="14"/>
  <c r="AD38" i="14"/>
  <c r="AC36" i="14"/>
  <c r="W33" i="14"/>
  <c r="AH39" i="14"/>
  <c r="AF30" i="14"/>
  <c r="AQ27" i="14"/>
  <c r="AC27" i="14"/>
  <c r="E27" i="14"/>
  <c r="C27" i="14"/>
  <c r="AJ27" i="14"/>
  <c r="AN62" i="14"/>
  <c r="AM62" i="14"/>
  <c r="AK60" i="14"/>
  <c r="AN60" i="14"/>
  <c r="AF58" i="14"/>
  <c r="G61" i="14"/>
  <c r="AN57" i="14"/>
  <c r="AM61" i="14"/>
  <c r="G59" i="14"/>
  <c r="AF54" i="14"/>
  <c r="AH56" i="14"/>
  <c r="AP54" i="14"/>
  <c r="AH52" i="14"/>
  <c r="AU63" i="14"/>
  <c r="AW63" i="14" s="1"/>
  <c r="AX63" i="14" s="1"/>
  <c r="AY63" i="14" s="1"/>
  <c r="AZ63" i="14" s="1"/>
  <c r="BA63" i="14" s="1"/>
  <c r="BB63" i="14" s="1"/>
  <c r="BC63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P63" i="14" s="1"/>
  <c r="BQ63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CD63" i="14" s="1"/>
  <c r="CE63" i="14" s="1"/>
  <c r="CF63" i="14" s="1"/>
  <c r="CG63" i="14" s="1"/>
  <c r="CH63" i="14" s="1"/>
  <c r="CI63" i="14" s="1"/>
  <c r="CJ63" i="14" s="1"/>
  <c r="CK63" i="14" s="1"/>
  <c r="CL63" i="14" s="1"/>
  <c r="CM63" i="14" s="1"/>
  <c r="CN63" i="14" s="1"/>
  <c r="CO63" i="14" s="1"/>
  <c r="CP63" i="14" s="1"/>
  <c r="CQ63" i="14" s="1"/>
  <c r="CR63" i="14" s="1"/>
  <c r="CS63" i="14" s="1"/>
  <c r="CT63" i="14" s="1"/>
  <c r="CU63" i="14" s="1"/>
  <c r="CV63" i="14" s="1"/>
  <c r="CW63" i="14" s="1"/>
  <c r="CX63" i="14" s="1"/>
  <c r="CY63" i="14" s="1"/>
  <c r="CZ63" i="14" s="1"/>
  <c r="DA63" i="14" s="1"/>
  <c r="DB63" i="14" s="1"/>
  <c r="DC63" i="14" s="1"/>
  <c r="DD63" i="14" s="1"/>
  <c r="DE63" i="14" s="1"/>
  <c r="DF63" i="14" s="1"/>
  <c r="DG63" i="14" s="1"/>
  <c r="DH63" i="14" s="1"/>
  <c r="DI63" i="14" s="1"/>
  <c r="DJ63" i="14" s="1"/>
  <c r="DK63" i="14" s="1"/>
  <c r="DL63" i="14" s="1"/>
  <c r="DM63" i="14" s="1"/>
  <c r="DN63" i="14" s="1"/>
  <c r="DO63" i="14" s="1"/>
  <c r="DP63" i="14" s="1"/>
  <c r="DQ63" i="14" s="1"/>
  <c r="DR63" i="14" s="1"/>
  <c r="DS63" i="14" s="1"/>
  <c r="DT63" i="14" s="1"/>
  <c r="DU63" i="14" s="1"/>
  <c r="DV63" i="14" s="1"/>
  <c r="DW63" i="14" s="1"/>
  <c r="DX63" i="14" s="1"/>
  <c r="DY63" i="14" s="1"/>
  <c r="DZ63" i="14" s="1"/>
  <c r="EA63" i="14" s="1"/>
  <c r="EB63" i="14" s="1"/>
  <c r="EC63" i="14" s="1"/>
  <c r="ED63" i="14" s="1"/>
  <c r="EE63" i="14" s="1"/>
  <c r="EF63" i="14" s="1"/>
  <c r="EG63" i="14" s="1"/>
  <c r="EH63" i="14" s="1"/>
  <c r="EI63" i="14" s="1"/>
  <c r="EJ63" i="14" s="1"/>
  <c r="EK63" i="14" s="1"/>
  <c r="EL63" i="14" s="1"/>
  <c r="EM63" i="14" s="1"/>
  <c r="EN63" i="14" s="1"/>
  <c r="EO63" i="14" s="1"/>
  <c r="EP63" i="14" s="1"/>
  <c r="EQ63" i="14" s="1"/>
  <c r="ER63" i="14" s="1"/>
  <c r="ES63" i="14" s="1"/>
  <c r="ET63" i="14" s="1"/>
  <c r="EU63" i="14" s="1"/>
  <c r="EV63" i="14" s="1"/>
  <c r="EW63" i="14" s="1"/>
  <c r="EX63" i="14" s="1"/>
  <c r="EY63" i="14" s="1"/>
  <c r="EZ63" i="14" s="1"/>
  <c r="FA63" i="14" s="1"/>
  <c r="FB63" i="14" s="1"/>
  <c r="FC63" i="14" s="1"/>
  <c r="FD63" i="14" s="1"/>
  <c r="FE63" i="14" s="1"/>
  <c r="FF63" i="14" s="1"/>
  <c r="FG63" i="14" s="1"/>
  <c r="FH63" i="14" s="1"/>
  <c r="FI63" i="14" s="1"/>
  <c r="FJ63" i="14" s="1"/>
  <c r="FK63" i="14" s="1"/>
  <c r="FL63" i="14" s="1"/>
  <c r="FM63" i="14" s="1"/>
  <c r="FN63" i="14" s="1"/>
  <c r="FO63" i="14" s="1"/>
  <c r="FP63" i="14" s="1"/>
  <c r="FQ63" i="14" s="1"/>
  <c r="FR63" i="14" s="1"/>
  <c r="FS63" i="14" s="1"/>
  <c r="FT63" i="14" s="1"/>
  <c r="FU63" i="14" s="1"/>
  <c r="FV63" i="14" s="1"/>
  <c r="FW63" i="14" s="1"/>
  <c r="FX63" i="14" s="1"/>
  <c r="FY63" i="14" s="1"/>
  <c r="FZ63" i="14" s="1"/>
  <c r="GA63" i="14" s="1"/>
  <c r="GB63" i="14" s="1"/>
  <c r="GC63" i="14" s="1"/>
  <c r="GD63" i="14" s="1"/>
  <c r="GE63" i="14" s="1"/>
  <c r="GF63" i="14" s="1"/>
  <c r="GG63" i="14" s="1"/>
  <c r="GH63" i="14" s="1"/>
  <c r="GI63" i="14" s="1"/>
  <c r="GJ63" i="14" s="1"/>
  <c r="GK63" i="14" s="1"/>
  <c r="GL63" i="14" s="1"/>
  <c r="GM63" i="14" s="1"/>
  <c r="GN63" i="14" s="1"/>
  <c r="GO63" i="14" s="1"/>
  <c r="GP63" i="14" s="1"/>
  <c r="GQ63" i="14" s="1"/>
  <c r="GR63" i="14" s="1"/>
  <c r="AF59" i="14"/>
  <c r="AU59" i="14"/>
  <c r="AW59" i="14" s="1"/>
  <c r="AX59" i="14" s="1"/>
  <c r="AY59" i="14" s="1"/>
  <c r="AZ59" i="14" s="1"/>
  <c r="BA59" i="14" s="1"/>
  <c r="BB59" i="14" s="1"/>
  <c r="BC59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P59" i="14" s="1"/>
  <c r="BQ59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CD59" i="14" s="1"/>
  <c r="CE59" i="14" s="1"/>
  <c r="CF59" i="14" s="1"/>
  <c r="CG59" i="14" s="1"/>
  <c r="CH59" i="14" s="1"/>
  <c r="CI59" i="14" s="1"/>
  <c r="CJ59" i="14" s="1"/>
  <c r="CK59" i="14" s="1"/>
  <c r="CL59" i="14" s="1"/>
  <c r="CM59" i="14" s="1"/>
  <c r="CN59" i="14" s="1"/>
  <c r="CO59" i="14" s="1"/>
  <c r="CP59" i="14" s="1"/>
  <c r="CQ59" i="14" s="1"/>
  <c r="CR59" i="14" s="1"/>
  <c r="CS59" i="14" s="1"/>
  <c r="CT59" i="14" s="1"/>
  <c r="CU59" i="14" s="1"/>
  <c r="CV59" i="14" s="1"/>
  <c r="CW59" i="14" s="1"/>
  <c r="CX59" i="14" s="1"/>
  <c r="CY59" i="14" s="1"/>
  <c r="CZ59" i="14" s="1"/>
  <c r="DA59" i="14" s="1"/>
  <c r="DB59" i="14" s="1"/>
  <c r="DC59" i="14" s="1"/>
  <c r="DD59" i="14" s="1"/>
  <c r="DE59" i="14" s="1"/>
  <c r="DF59" i="14" s="1"/>
  <c r="DG59" i="14" s="1"/>
  <c r="DH59" i="14" s="1"/>
  <c r="DI59" i="14" s="1"/>
  <c r="DJ59" i="14" s="1"/>
  <c r="DK59" i="14" s="1"/>
  <c r="DL59" i="14" s="1"/>
  <c r="DM59" i="14" s="1"/>
  <c r="DN59" i="14" s="1"/>
  <c r="DO59" i="14" s="1"/>
  <c r="DP59" i="14" s="1"/>
  <c r="DQ59" i="14" s="1"/>
  <c r="DR59" i="14" s="1"/>
  <c r="DS59" i="14" s="1"/>
  <c r="DT59" i="14" s="1"/>
  <c r="DU59" i="14" s="1"/>
  <c r="DV59" i="14" s="1"/>
  <c r="DW59" i="14" s="1"/>
  <c r="DX59" i="14" s="1"/>
  <c r="DY59" i="14" s="1"/>
  <c r="DZ59" i="14" s="1"/>
  <c r="EA59" i="14" s="1"/>
  <c r="EB59" i="14" s="1"/>
  <c r="EC59" i="14" s="1"/>
  <c r="ED59" i="14" s="1"/>
  <c r="EE59" i="14" s="1"/>
  <c r="EF59" i="14" s="1"/>
  <c r="EG59" i="14" s="1"/>
  <c r="EH59" i="14" s="1"/>
  <c r="EI59" i="14" s="1"/>
  <c r="EJ59" i="14" s="1"/>
  <c r="EK59" i="14" s="1"/>
  <c r="EL59" i="14" s="1"/>
  <c r="EM59" i="14" s="1"/>
  <c r="EN59" i="14" s="1"/>
  <c r="EO59" i="14" s="1"/>
  <c r="EP59" i="14" s="1"/>
  <c r="EQ59" i="14" s="1"/>
  <c r="ER59" i="14" s="1"/>
  <c r="ES59" i="14" s="1"/>
  <c r="ET59" i="14" s="1"/>
  <c r="EU59" i="14" s="1"/>
  <c r="EV59" i="14" s="1"/>
  <c r="EW59" i="14" s="1"/>
  <c r="EX59" i="14" s="1"/>
  <c r="EY59" i="14" s="1"/>
  <c r="EZ59" i="14" s="1"/>
  <c r="FA59" i="14" s="1"/>
  <c r="FB59" i="14" s="1"/>
  <c r="FC59" i="14" s="1"/>
  <c r="FD59" i="14" s="1"/>
  <c r="FE59" i="14" s="1"/>
  <c r="FF59" i="14" s="1"/>
  <c r="FG59" i="14" s="1"/>
  <c r="FH59" i="14" s="1"/>
  <c r="FI59" i="14" s="1"/>
  <c r="FJ59" i="14" s="1"/>
  <c r="FK59" i="14" s="1"/>
  <c r="FL59" i="14" s="1"/>
  <c r="FM59" i="14" s="1"/>
  <c r="FN59" i="14" s="1"/>
  <c r="FO59" i="14" s="1"/>
  <c r="FP59" i="14" s="1"/>
  <c r="FQ59" i="14" s="1"/>
  <c r="FR59" i="14" s="1"/>
  <c r="FS59" i="14" s="1"/>
  <c r="FT59" i="14" s="1"/>
  <c r="FU59" i="14" s="1"/>
  <c r="FV59" i="14" s="1"/>
  <c r="FW59" i="14" s="1"/>
  <c r="FX59" i="14" s="1"/>
  <c r="FY59" i="14" s="1"/>
  <c r="FZ59" i="14" s="1"/>
  <c r="GA59" i="14" s="1"/>
  <c r="GB59" i="14" s="1"/>
  <c r="GC59" i="14" s="1"/>
  <c r="GD59" i="14" s="1"/>
  <c r="GE59" i="14" s="1"/>
  <c r="GF59" i="14" s="1"/>
  <c r="GG59" i="14" s="1"/>
  <c r="GH59" i="14" s="1"/>
  <c r="GI59" i="14" s="1"/>
  <c r="GJ59" i="14" s="1"/>
  <c r="GK59" i="14" s="1"/>
  <c r="GL59" i="14" s="1"/>
  <c r="GM59" i="14" s="1"/>
  <c r="GN59" i="14" s="1"/>
  <c r="GO59" i="14" s="1"/>
  <c r="GP59" i="14" s="1"/>
  <c r="GQ59" i="14" s="1"/>
  <c r="GR59" i="14" s="1"/>
  <c r="AF49" i="14"/>
  <c r="F57" i="14"/>
  <c r="W49" i="14"/>
  <c r="AE49" i="14"/>
  <c r="AL49" i="14"/>
  <c r="AS49" i="14"/>
  <c r="K50" i="14"/>
  <c r="AI51" i="14"/>
  <c r="S51" i="14"/>
  <c r="AO29" i="14"/>
  <c r="D52" i="14"/>
  <c r="B52" i="14"/>
  <c r="AA52" i="14"/>
  <c r="F53" i="14"/>
  <c r="AI53" i="14"/>
  <c r="AR53" i="14"/>
  <c r="U53" i="14"/>
  <c r="AR54" i="14"/>
  <c r="D55" i="14"/>
  <c r="AE55" i="14"/>
  <c r="AL55" i="14"/>
  <c r="AC33" i="14"/>
  <c r="AU56" i="14"/>
  <c r="AW56" i="14" s="1"/>
  <c r="AX56" i="14" s="1"/>
  <c r="AY56" i="14" s="1"/>
  <c r="AZ56" i="14" s="1"/>
  <c r="BA56" i="14" s="1"/>
  <c r="BB56" i="14" s="1"/>
  <c r="BC56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P56" i="14" s="1"/>
  <c r="BQ56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CD56" i="14" s="1"/>
  <c r="CE56" i="14" s="1"/>
  <c r="CF56" i="14" s="1"/>
  <c r="CG56" i="14" s="1"/>
  <c r="CH56" i="14" s="1"/>
  <c r="CI56" i="14" s="1"/>
  <c r="CJ56" i="14" s="1"/>
  <c r="CK56" i="14" s="1"/>
  <c r="CL56" i="14" s="1"/>
  <c r="CM56" i="14" s="1"/>
  <c r="CN56" i="14" s="1"/>
  <c r="CO56" i="14" s="1"/>
  <c r="CP56" i="14" s="1"/>
  <c r="CQ56" i="14" s="1"/>
  <c r="CR56" i="14" s="1"/>
  <c r="CS56" i="14" s="1"/>
  <c r="CT56" i="14" s="1"/>
  <c r="CU56" i="14" s="1"/>
  <c r="CV56" i="14" s="1"/>
  <c r="CW56" i="14" s="1"/>
  <c r="CX56" i="14" s="1"/>
  <c r="CY56" i="14" s="1"/>
  <c r="CZ56" i="14" s="1"/>
  <c r="DA56" i="14" s="1"/>
  <c r="DB56" i="14" s="1"/>
  <c r="DC56" i="14" s="1"/>
  <c r="DD56" i="14" s="1"/>
  <c r="DE56" i="14" s="1"/>
  <c r="DF56" i="14" s="1"/>
  <c r="DG56" i="14" s="1"/>
  <c r="DH56" i="14" s="1"/>
  <c r="DI56" i="14" s="1"/>
  <c r="DJ56" i="14" s="1"/>
  <c r="DK56" i="14" s="1"/>
  <c r="DL56" i="14" s="1"/>
  <c r="DM56" i="14" s="1"/>
  <c r="DN56" i="14" s="1"/>
  <c r="DO56" i="14" s="1"/>
  <c r="DP56" i="14" s="1"/>
  <c r="DQ56" i="14" s="1"/>
  <c r="DR56" i="14" s="1"/>
  <c r="DS56" i="14" s="1"/>
  <c r="DT56" i="14" s="1"/>
  <c r="DU56" i="14" s="1"/>
  <c r="DV56" i="14" s="1"/>
  <c r="DW56" i="14" s="1"/>
  <c r="DX56" i="14" s="1"/>
  <c r="DY56" i="14" s="1"/>
  <c r="DZ56" i="14" s="1"/>
  <c r="EA56" i="14" s="1"/>
  <c r="EB56" i="14" s="1"/>
  <c r="EC56" i="14" s="1"/>
  <c r="ED56" i="14" s="1"/>
  <c r="EE56" i="14" s="1"/>
  <c r="EF56" i="14" s="1"/>
  <c r="EG56" i="14" s="1"/>
  <c r="EH56" i="14" s="1"/>
  <c r="EI56" i="14" s="1"/>
  <c r="EJ56" i="14" s="1"/>
  <c r="EK56" i="14" s="1"/>
  <c r="EL56" i="14" s="1"/>
  <c r="EM56" i="14" s="1"/>
  <c r="EN56" i="14" s="1"/>
  <c r="EO56" i="14" s="1"/>
  <c r="EP56" i="14" s="1"/>
  <c r="EQ56" i="14" s="1"/>
  <c r="ER56" i="14" s="1"/>
  <c r="ES56" i="14" s="1"/>
  <c r="ET56" i="14" s="1"/>
  <c r="EU56" i="14" s="1"/>
  <c r="EV56" i="14" s="1"/>
  <c r="EW56" i="14" s="1"/>
  <c r="EX56" i="14" s="1"/>
  <c r="EY56" i="14" s="1"/>
  <c r="EZ56" i="14" s="1"/>
  <c r="FA56" i="14" s="1"/>
  <c r="FB56" i="14" s="1"/>
  <c r="FC56" i="14" s="1"/>
  <c r="FD56" i="14" s="1"/>
  <c r="FE56" i="14" s="1"/>
  <c r="FF56" i="14" s="1"/>
  <c r="FG56" i="14" s="1"/>
  <c r="FH56" i="14" s="1"/>
  <c r="FI56" i="14" s="1"/>
  <c r="FJ56" i="14" s="1"/>
  <c r="FK56" i="14" s="1"/>
  <c r="FL56" i="14" s="1"/>
  <c r="FM56" i="14" s="1"/>
  <c r="FN56" i="14" s="1"/>
  <c r="FO56" i="14" s="1"/>
  <c r="FP56" i="14" s="1"/>
  <c r="FQ56" i="14" s="1"/>
  <c r="FR56" i="14" s="1"/>
  <c r="FS56" i="14" s="1"/>
  <c r="FT56" i="14" s="1"/>
  <c r="FU56" i="14" s="1"/>
  <c r="FV56" i="14" s="1"/>
  <c r="FW56" i="14" s="1"/>
  <c r="FX56" i="14" s="1"/>
  <c r="FY56" i="14" s="1"/>
  <c r="FZ56" i="14" s="1"/>
  <c r="GA56" i="14" s="1"/>
  <c r="GB56" i="14" s="1"/>
  <c r="GC56" i="14" s="1"/>
  <c r="GD56" i="14" s="1"/>
  <c r="GE56" i="14" s="1"/>
  <c r="GF56" i="14" s="1"/>
  <c r="GG56" i="14" s="1"/>
  <c r="GH56" i="14" s="1"/>
  <c r="GI56" i="14" s="1"/>
  <c r="GJ56" i="14" s="1"/>
  <c r="GK56" i="14" s="1"/>
  <c r="GL56" i="14" s="1"/>
  <c r="GM56" i="14" s="1"/>
  <c r="GN56" i="14" s="1"/>
  <c r="GO56" i="14" s="1"/>
  <c r="GP56" i="14" s="1"/>
  <c r="GQ56" i="14" s="1"/>
  <c r="GR56" i="14" s="1"/>
  <c r="AM57" i="14"/>
  <c r="AS58" i="14"/>
  <c r="AH60" i="14"/>
  <c r="AU60" i="14"/>
  <c r="AW60" i="14" s="1"/>
  <c r="AX60" i="14" s="1"/>
  <c r="AY60" i="14" s="1"/>
  <c r="AZ60" i="14" s="1"/>
  <c r="BA60" i="14" s="1"/>
  <c r="BB60" i="14" s="1"/>
  <c r="BC60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P60" i="14" s="1"/>
  <c r="BQ60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CD60" i="14" s="1"/>
  <c r="CE60" i="14" s="1"/>
  <c r="CF60" i="14" s="1"/>
  <c r="CG60" i="14" s="1"/>
  <c r="CH60" i="14" s="1"/>
  <c r="CI60" i="14" s="1"/>
  <c r="CJ60" i="14" s="1"/>
  <c r="CK60" i="14" s="1"/>
  <c r="CL60" i="14" s="1"/>
  <c r="CM60" i="14" s="1"/>
  <c r="CN60" i="14" s="1"/>
  <c r="CO60" i="14" s="1"/>
  <c r="CP60" i="14" s="1"/>
  <c r="CQ60" i="14" s="1"/>
  <c r="CR60" i="14" s="1"/>
  <c r="CS60" i="14" s="1"/>
  <c r="CT60" i="14" s="1"/>
  <c r="CU60" i="14" s="1"/>
  <c r="CV60" i="14" s="1"/>
  <c r="CW60" i="14" s="1"/>
  <c r="CX60" i="14" s="1"/>
  <c r="CY60" i="14" s="1"/>
  <c r="CZ60" i="14" s="1"/>
  <c r="DA60" i="14" s="1"/>
  <c r="DB60" i="14" s="1"/>
  <c r="DC60" i="14" s="1"/>
  <c r="DD60" i="14" s="1"/>
  <c r="DE60" i="14" s="1"/>
  <c r="DF60" i="14" s="1"/>
  <c r="DG60" i="14" s="1"/>
  <c r="DH60" i="14" s="1"/>
  <c r="DI60" i="14" s="1"/>
  <c r="DJ60" i="14" s="1"/>
  <c r="DK60" i="14" s="1"/>
  <c r="DL60" i="14" s="1"/>
  <c r="DM60" i="14" s="1"/>
  <c r="DN60" i="14" s="1"/>
  <c r="DO60" i="14" s="1"/>
  <c r="DP60" i="14" s="1"/>
  <c r="DQ60" i="14" s="1"/>
  <c r="DR60" i="14" s="1"/>
  <c r="DS60" i="14" s="1"/>
  <c r="DT60" i="14" s="1"/>
  <c r="DU60" i="14" s="1"/>
  <c r="DV60" i="14" s="1"/>
  <c r="DW60" i="14" s="1"/>
  <c r="DX60" i="14" s="1"/>
  <c r="DY60" i="14" s="1"/>
  <c r="DZ60" i="14" s="1"/>
  <c r="EA60" i="14" s="1"/>
  <c r="EB60" i="14" s="1"/>
  <c r="EC60" i="14" s="1"/>
  <c r="ED60" i="14" s="1"/>
  <c r="EE60" i="14" s="1"/>
  <c r="EF60" i="14" s="1"/>
  <c r="EG60" i="14" s="1"/>
  <c r="EH60" i="14" s="1"/>
  <c r="EI60" i="14" s="1"/>
  <c r="EJ60" i="14" s="1"/>
  <c r="EK60" i="14" s="1"/>
  <c r="EL60" i="14" s="1"/>
  <c r="EM60" i="14" s="1"/>
  <c r="EN60" i="14" s="1"/>
  <c r="EO60" i="14" s="1"/>
  <c r="EP60" i="14" s="1"/>
  <c r="EQ60" i="14" s="1"/>
  <c r="ER60" i="14" s="1"/>
  <c r="ES60" i="14" s="1"/>
  <c r="ET60" i="14" s="1"/>
  <c r="EU60" i="14" s="1"/>
  <c r="EV60" i="14" s="1"/>
  <c r="EW60" i="14" s="1"/>
  <c r="EX60" i="14" s="1"/>
  <c r="EY60" i="14" s="1"/>
  <c r="EZ60" i="14" s="1"/>
  <c r="FA60" i="14" s="1"/>
  <c r="FB60" i="14" s="1"/>
  <c r="FC60" i="14" s="1"/>
  <c r="FD60" i="14" s="1"/>
  <c r="FE60" i="14" s="1"/>
  <c r="FF60" i="14" s="1"/>
  <c r="FG60" i="14" s="1"/>
  <c r="FH60" i="14" s="1"/>
  <c r="FI60" i="14" s="1"/>
  <c r="FJ60" i="14" s="1"/>
  <c r="FK60" i="14" s="1"/>
  <c r="FL60" i="14" s="1"/>
  <c r="FM60" i="14" s="1"/>
  <c r="FN60" i="14" s="1"/>
  <c r="FO60" i="14" s="1"/>
  <c r="FP60" i="14" s="1"/>
  <c r="FQ60" i="14" s="1"/>
  <c r="FR60" i="14" s="1"/>
  <c r="FS60" i="14" s="1"/>
  <c r="FT60" i="14" s="1"/>
  <c r="FU60" i="14" s="1"/>
  <c r="FV60" i="14" s="1"/>
  <c r="FW60" i="14" s="1"/>
  <c r="FX60" i="14" s="1"/>
  <c r="FY60" i="14" s="1"/>
  <c r="FZ60" i="14" s="1"/>
  <c r="GA60" i="14" s="1"/>
  <c r="GB60" i="14" s="1"/>
  <c r="GC60" i="14" s="1"/>
  <c r="GD60" i="14" s="1"/>
  <c r="GE60" i="14" s="1"/>
  <c r="GF60" i="14" s="1"/>
  <c r="GG60" i="14" s="1"/>
  <c r="GH60" i="14" s="1"/>
  <c r="GI60" i="14" s="1"/>
  <c r="GJ60" i="14" s="1"/>
  <c r="GK60" i="14" s="1"/>
  <c r="GL60" i="14" s="1"/>
  <c r="GM60" i="14" s="1"/>
  <c r="GN60" i="14" s="1"/>
  <c r="GO60" i="14" s="1"/>
  <c r="GP60" i="14" s="1"/>
  <c r="GQ60" i="14" s="1"/>
  <c r="GR60" i="14" s="1"/>
  <c r="AP61" i="14"/>
  <c r="AR62" i="14"/>
  <c r="AL40" i="14"/>
  <c r="M54" i="14"/>
  <c r="M30" i="14"/>
  <c r="N29" i="14"/>
  <c r="P39" i="14"/>
  <c r="U33" i="14"/>
  <c r="G63" i="14"/>
  <c r="E63" i="14"/>
  <c r="F62" i="14"/>
  <c r="D62" i="14"/>
  <c r="E62" i="14"/>
  <c r="W56" i="14"/>
  <c r="Y56" i="14"/>
  <c r="F54" i="14"/>
  <c r="B54" i="14"/>
  <c r="G54" i="14"/>
  <c r="D54" i="14"/>
  <c r="U40" i="14"/>
  <c r="S40" i="14"/>
  <c r="AR39" i="14"/>
  <c r="AK39" i="14"/>
  <c r="AI39" i="14"/>
  <c r="AI37" i="14"/>
  <c r="AG35" i="14"/>
  <c r="AF35" i="14"/>
  <c r="AE34" i="14"/>
  <c r="AU34" i="14"/>
  <c r="AW34" i="14" s="1"/>
  <c r="AX34" i="14" s="1"/>
  <c r="AY34" i="14" s="1"/>
  <c r="AZ34" i="14" s="1"/>
  <c r="BA34" i="14" s="1"/>
  <c r="BB34" i="14" s="1"/>
  <c r="BC34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P34" i="14" s="1"/>
  <c r="BQ34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CD34" i="14" s="1"/>
  <c r="CE34" i="14" s="1"/>
  <c r="CF34" i="14" s="1"/>
  <c r="CG34" i="14" s="1"/>
  <c r="CH34" i="14" s="1"/>
  <c r="CI34" i="14" s="1"/>
  <c r="CJ34" i="14" s="1"/>
  <c r="CK34" i="14" s="1"/>
  <c r="CL34" i="14" s="1"/>
  <c r="CM34" i="14" s="1"/>
  <c r="CN34" i="14" s="1"/>
  <c r="CO34" i="14" s="1"/>
  <c r="CP34" i="14" s="1"/>
  <c r="CQ34" i="14" s="1"/>
  <c r="CR34" i="14" s="1"/>
  <c r="CS34" i="14" s="1"/>
  <c r="CT34" i="14" s="1"/>
  <c r="CU34" i="14" s="1"/>
  <c r="CV34" i="14" s="1"/>
  <c r="CW34" i="14" s="1"/>
  <c r="CX34" i="14" s="1"/>
  <c r="CY34" i="14" s="1"/>
  <c r="CZ34" i="14" s="1"/>
  <c r="DA34" i="14" s="1"/>
  <c r="DB34" i="14" s="1"/>
  <c r="DC34" i="14" s="1"/>
  <c r="DD34" i="14" s="1"/>
  <c r="DE34" i="14" s="1"/>
  <c r="DF34" i="14" s="1"/>
  <c r="DG34" i="14" s="1"/>
  <c r="DH34" i="14" s="1"/>
  <c r="DI34" i="14" s="1"/>
  <c r="DJ34" i="14" s="1"/>
  <c r="DK34" i="14" s="1"/>
  <c r="DL34" i="14" s="1"/>
  <c r="DM34" i="14" s="1"/>
  <c r="DN34" i="14" s="1"/>
  <c r="DO34" i="14" s="1"/>
  <c r="DP34" i="14" s="1"/>
  <c r="DQ34" i="14" s="1"/>
  <c r="DR34" i="14" s="1"/>
  <c r="DS34" i="14" s="1"/>
  <c r="DT34" i="14" s="1"/>
  <c r="DU34" i="14" s="1"/>
  <c r="DV34" i="14" s="1"/>
  <c r="DW34" i="14" s="1"/>
  <c r="DX34" i="14" s="1"/>
  <c r="DY34" i="14" s="1"/>
  <c r="DZ34" i="14" s="1"/>
  <c r="EA34" i="14" s="1"/>
  <c r="EB34" i="14" s="1"/>
  <c r="EC34" i="14" s="1"/>
  <c r="ED34" i="14" s="1"/>
  <c r="EE34" i="14" s="1"/>
  <c r="EF34" i="14" s="1"/>
  <c r="EG34" i="14" s="1"/>
  <c r="EH34" i="14" s="1"/>
  <c r="EI34" i="14" s="1"/>
  <c r="EJ34" i="14" s="1"/>
  <c r="EK34" i="14" s="1"/>
  <c r="EL34" i="14" s="1"/>
  <c r="EM34" i="14" s="1"/>
  <c r="EN34" i="14" s="1"/>
  <c r="EO34" i="14" s="1"/>
  <c r="EP34" i="14" s="1"/>
  <c r="EQ34" i="14" s="1"/>
  <c r="ER34" i="14" s="1"/>
  <c r="ES34" i="14" s="1"/>
  <c r="ET34" i="14" s="1"/>
  <c r="EU34" i="14" s="1"/>
  <c r="EV34" i="14" s="1"/>
  <c r="EW34" i="14" s="1"/>
  <c r="EX34" i="14" s="1"/>
  <c r="EY34" i="14" s="1"/>
  <c r="EZ34" i="14" s="1"/>
  <c r="FA34" i="14" s="1"/>
  <c r="FB34" i="14" s="1"/>
  <c r="FC34" i="14" s="1"/>
  <c r="FD34" i="14" s="1"/>
  <c r="FE34" i="14" s="1"/>
  <c r="FF34" i="14" s="1"/>
  <c r="FG34" i="14" s="1"/>
  <c r="FH34" i="14" s="1"/>
  <c r="FI34" i="14" s="1"/>
  <c r="FJ34" i="14" s="1"/>
  <c r="FK34" i="14" s="1"/>
  <c r="FL34" i="14" s="1"/>
  <c r="FM34" i="14" s="1"/>
  <c r="FN34" i="14" s="1"/>
  <c r="FO34" i="14" s="1"/>
  <c r="FP34" i="14" s="1"/>
  <c r="FQ34" i="14" s="1"/>
  <c r="FR34" i="14" s="1"/>
  <c r="FS34" i="14" s="1"/>
  <c r="FT34" i="14" s="1"/>
  <c r="FU34" i="14" s="1"/>
  <c r="FV34" i="14" s="1"/>
  <c r="FW34" i="14" s="1"/>
  <c r="FX34" i="14" s="1"/>
  <c r="FY34" i="14" s="1"/>
  <c r="FZ34" i="14" s="1"/>
  <c r="GA34" i="14" s="1"/>
  <c r="GB34" i="14" s="1"/>
  <c r="GC34" i="14" s="1"/>
  <c r="GD34" i="14" s="1"/>
  <c r="GE34" i="14" s="1"/>
  <c r="GF34" i="14" s="1"/>
  <c r="GG34" i="14" s="1"/>
  <c r="GH34" i="14" s="1"/>
  <c r="GI34" i="14" s="1"/>
  <c r="GJ34" i="14" s="1"/>
  <c r="GK34" i="14" s="1"/>
  <c r="GL34" i="14" s="1"/>
  <c r="GM34" i="14" s="1"/>
  <c r="GN34" i="14" s="1"/>
  <c r="GO34" i="14" s="1"/>
  <c r="GP34" i="14" s="1"/>
  <c r="GQ34" i="14" s="1"/>
  <c r="GR34" i="14" s="1"/>
  <c r="AF33" i="14"/>
  <c r="AF29" i="14"/>
  <c r="AL38" i="14"/>
  <c r="AE38" i="14"/>
  <c r="AU38" i="14"/>
  <c r="AW38" i="14" s="1"/>
  <c r="AX38" i="14" s="1"/>
  <c r="AY38" i="14" s="1"/>
  <c r="AZ38" i="14" s="1"/>
  <c r="BA38" i="14" s="1"/>
  <c r="BB38" i="14" s="1"/>
  <c r="BC38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P38" i="14" s="1"/>
  <c r="BQ38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CD38" i="14" s="1"/>
  <c r="CE38" i="14" s="1"/>
  <c r="CF38" i="14" s="1"/>
  <c r="CG38" i="14" s="1"/>
  <c r="CH38" i="14" s="1"/>
  <c r="CI38" i="14" s="1"/>
  <c r="CJ38" i="14" s="1"/>
  <c r="CK38" i="14" s="1"/>
  <c r="CL38" i="14" s="1"/>
  <c r="CM38" i="14" s="1"/>
  <c r="CN38" i="14" s="1"/>
  <c r="CO38" i="14" s="1"/>
  <c r="CP38" i="14" s="1"/>
  <c r="CQ38" i="14" s="1"/>
  <c r="CR38" i="14" s="1"/>
  <c r="CS38" i="14" s="1"/>
  <c r="CT38" i="14" s="1"/>
  <c r="CU38" i="14" s="1"/>
  <c r="CV38" i="14" s="1"/>
  <c r="CW38" i="14" s="1"/>
  <c r="CX38" i="14" s="1"/>
  <c r="CY38" i="14" s="1"/>
  <c r="CZ38" i="14" s="1"/>
  <c r="DA38" i="14" s="1"/>
  <c r="DB38" i="14" s="1"/>
  <c r="DC38" i="14" s="1"/>
  <c r="DD38" i="14" s="1"/>
  <c r="DE38" i="14" s="1"/>
  <c r="DF38" i="14" s="1"/>
  <c r="DG38" i="14" s="1"/>
  <c r="DH38" i="14" s="1"/>
  <c r="DI38" i="14" s="1"/>
  <c r="DJ38" i="14" s="1"/>
  <c r="DK38" i="14" s="1"/>
  <c r="DL38" i="14" s="1"/>
  <c r="DM38" i="14" s="1"/>
  <c r="DN38" i="14" s="1"/>
  <c r="DO38" i="14" s="1"/>
  <c r="DP38" i="14" s="1"/>
  <c r="DQ38" i="14" s="1"/>
  <c r="DR38" i="14" s="1"/>
  <c r="DS38" i="14" s="1"/>
  <c r="DT38" i="14" s="1"/>
  <c r="DU38" i="14" s="1"/>
  <c r="DV38" i="14" s="1"/>
  <c r="DW38" i="14" s="1"/>
  <c r="DX38" i="14" s="1"/>
  <c r="DY38" i="14" s="1"/>
  <c r="DZ38" i="14" s="1"/>
  <c r="EA38" i="14" s="1"/>
  <c r="EB38" i="14" s="1"/>
  <c r="EC38" i="14" s="1"/>
  <c r="ED38" i="14" s="1"/>
  <c r="EE38" i="14" s="1"/>
  <c r="EF38" i="14" s="1"/>
  <c r="EG38" i="14" s="1"/>
  <c r="EH38" i="14" s="1"/>
  <c r="EI38" i="14" s="1"/>
  <c r="EJ38" i="14" s="1"/>
  <c r="EK38" i="14" s="1"/>
  <c r="EL38" i="14" s="1"/>
  <c r="EM38" i="14" s="1"/>
  <c r="EN38" i="14" s="1"/>
  <c r="EO38" i="14" s="1"/>
  <c r="EP38" i="14" s="1"/>
  <c r="EQ38" i="14" s="1"/>
  <c r="ER38" i="14" s="1"/>
  <c r="ES38" i="14" s="1"/>
  <c r="ET38" i="14" s="1"/>
  <c r="EU38" i="14" s="1"/>
  <c r="EV38" i="14" s="1"/>
  <c r="EW38" i="14" s="1"/>
  <c r="EX38" i="14" s="1"/>
  <c r="EY38" i="14" s="1"/>
  <c r="EZ38" i="14" s="1"/>
  <c r="FA38" i="14" s="1"/>
  <c r="FB38" i="14" s="1"/>
  <c r="FC38" i="14" s="1"/>
  <c r="FD38" i="14" s="1"/>
  <c r="FE38" i="14" s="1"/>
  <c r="FF38" i="14" s="1"/>
  <c r="FG38" i="14" s="1"/>
  <c r="FH38" i="14" s="1"/>
  <c r="FI38" i="14" s="1"/>
  <c r="FJ38" i="14" s="1"/>
  <c r="FK38" i="14" s="1"/>
  <c r="FL38" i="14" s="1"/>
  <c r="FM38" i="14" s="1"/>
  <c r="FN38" i="14" s="1"/>
  <c r="FO38" i="14" s="1"/>
  <c r="FP38" i="14" s="1"/>
  <c r="FQ38" i="14" s="1"/>
  <c r="FR38" i="14" s="1"/>
  <c r="FS38" i="14" s="1"/>
  <c r="FT38" i="14" s="1"/>
  <c r="FU38" i="14" s="1"/>
  <c r="FV38" i="14" s="1"/>
  <c r="FW38" i="14" s="1"/>
  <c r="FX38" i="14" s="1"/>
  <c r="FY38" i="14" s="1"/>
  <c r="FZ38" i="14" s="1"/>
  <c r="GA38" i="14" s="1"/>
  <c r="GB38" i="14" s="1"/>
  <c r="GC38" i="14" s="1"/>
  <c r="GD38" i="14" s="1"/>
  <c r="GE38" i="14" s="1"/>
  <c r="GF38" i="14" s="1"/>
  <c r="GG38" i="14" s="1"/>
  <c r="GH38" i="14" s="1"/>
  <c r="GI38" i="14" s="1"/>
  <c r="GJ38" i="14" s="1"/>
  <c r="GK38" i="14" s="1"/>
  <c r="GL38" i="14" s="1"/>
  <c r="GM38" i="14" s="1"/>
  <c r="GN38" i="14" s="1"/>
  <c r="GO38" i="14" s="1"/>
  <c r="GP38" i="14" s="1"/>
  <c r="GQ38" i="14" s="1"/>
  <c r="GR38" i="14" s="1"/>
  <c r="AO38" i="14"/>
  <c r="AS34" i="14"/>
  <c r="AJ28" i="14"/>
  <c r="AN39" i="14"/>
  <c r="AP39" i="14"/>
  <c r="AR36" i="14"/>
  <c r="AO36" i="14"/>
  <c r="AP36" i="14"/>
  <c r="AM36" i="14"/>
  <c r="AA33" i="14"/>
  <c r="AI28" i="14"/>
  <c r="AC30" i="14"/>
  <c r="AN30" i="14"/>
  <c r="AP30" i="14"/>
  <c r="AI30" i="14"/>
  <c r="AI27" i="14"/>
  <c r="AG27" i="14"/>
  <c r="AD27" i="14"/>
  <c r="AT27" i="14"/>
  <c r="AM27" i="14"/>
  <c r="K30" i="14"/>
  <c r="AK41" i="14"/>
  <c r="AS63" i="14"/>
  <c r="AF63" i="14"/>
  <c r="M146" i="21"/>
  <c r="U28" i="14"/>
  <c r="AM51" i="14"/>
  <c r="AE29" i="14"/>
  <c r="K29" i="14"/>
  <c r="AM33" i="14"/>
  <c r="U36" i="14"/>
  <c r="AH38" i="14"/>
  <c r="AA39" i="14"/>
  <c r="AL39" i="14"/>
  <c r="G62" i="14"/>
  <c r="M53" i="14"/>
  <c r="P53" i="14"/>
  <c r="P52" i="14"/>
  <c r="N52" i="14"/>
  <c r="U63" i="14"/>
  <c r="AO61" i="14"/>
  <c r="AI61" i="14"/>
  <c r="AH61" i="14"/>
  <c r="AL61" i="14"/>
  <c r="AF61" i="14"/>
  <c r="AT61" i="14"/>
  <c r="AR61" i="14"/>
  <c r="AQ61" i="14"/>
  <c r="AU61" i="14"/>
  <c r="AW61" i="14" s="1"/>
  <c r="AX61" i="14" s="1"/>
  <c r="AY61" i="14" s="1"/>
  <c r="AZ61" i="14" s="1"/>
  <c r="BA61" i="14" s="1"/>
  <c r="BB61" i="14" s="1"/>
  <c r="BC61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P61" i="14" s="1"/>
  <c r="BQ61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CD61" i="14" s="1"/>
  <c r="CE61" i="14" s="1"/>
  <c r="CF61" i="14" s="1"/>
  <c r="CG61" i="14" s="1"/>
  <c r="CH61" i="14" s="1"/>
  <c r="CI61" i="14" s="1"/>
  <c r="CJ61" i="14" s="1"/>
  <c r="CK61" i="14" s="1"/>
  <c r="CL61" i="14" s="1"/>
  <c r="CM61" i="14" s="1"/>
  <c r="CN61" i="14" s="1"/>
  <c r="CO61" i="14" s="1"/>
  <c r="CP61" i="14" s="1"/>
  <c r="CQ61" i="14" s="1"/>
  <c r="CR61" i="14" s="1"/>
  <c r="CS61" i="14" s="1"/>
  <c r="CT61" i="14" s="1"/>
  <c r="CU61" i="14" s="1"/>
  <c r="CV61" i="14" s="1"/>
  <c r="CW61" i="14" s="1"/>
  <c r="CX61" i="14" s="1"/>
  <c r="CY61" i="14" s="1"/>
  <c r="CZ61" i="14" s="1"/>
  <c r="DA61" i="14" s="1"/>
  <c r="DB61" i="14" s="1"/>
  <c r="DC61" i="14" s="1"/>
  <c r="DD61" i="14" s="1"/>
  <c r="DE61" i="14" s="1"/>
  <c r="DF61" i="14" s="1"/>
  <c r="DG61" i="14" s="1"/>
  <c r="DH61" i="14" s="1"/>
  <c r="DI61" i="14" s="1"/>
  <c r="DJ61" i="14" s="1"/>
  <c r="DK61" i="14" s="1"/>
  <c r="DL61" i="14" s="1"/>
  <c r="DM61" i="14" s="1"/>
  <c r="DN61" i="14" s="1"/>
  <c r="DO61" i="14" s="1"/>
  <c r="DP61" i="14" s="1"/>
  <c r="DQ61" i="14" s="1"/>
  <c r="DR61" i="14" s="1"/>
  <c r="DS61" i="14" s="1"/>
  <c r="DT61" i="14" s="1"/>
  <c r="DU61" i="14" s="1"/>
  <c r="DV61" i="14" s="1"/>
  <c r="DW61" i="14" s="1"/>
  <c r="DX61" i="14" s="1"/>
  <c r="DY61" i="14" s="1"/>
  <c r="DZ61" i="14" s="1"/>
  <c r="EA61" i="14" s="1"/>
  <c r="EB61" i="14" s="1"/>
  <c r="EC61" i="14" s="1"/>
  <c r="ED61" i="14" s="1"/>
  <c r="EE61" i="14" s="1"/>
  <c r="EF61" i="14" s="1"/>
  <c r="EG61" i="14" s="1"/>
  <c r="EH61" i="14" s="1"/>
  <c r="EI61" i="14" s="1"/>
  <c r="EJ61" i="14" s="1"/>
  <c r="EK61" i="14" s="1"/>
  <c r="EL61" i="14" s="1"/>
  <c r="EM61" i="14" s="1"/>
  <c r="EN61" i="14" s="1"/>
  <c r="EO61" i="14" s="1"/>
  <c r="EP61" i="14" s="1"/>
  <c r="EQ61" i="14" s="1"/>
  <c r="ER61" i="14" s="1"/>
  <c r="ES61" i="14" s="1"/>
  <c r="ET61" i="14" s="1"/>
  <c r="EU61" i="14" s="1"/>
  <c r="EV61" i="14" s="1"/>
  <c r="EW61" i="14" s="1"/>
  <c r="EX61" i="14" s="1"/>
  <c r="EY61" i="14" s="1"/>
  <c r="EZ61" i="14" s="1"/>
  <c r="FA61" i="14" s="1"/>
  <c r="FB61" i="14" s="1"/>
  <c r="FC61" i="14" s="1"/>
  <c r="FD61" i="14" s="1"/>
  <c r="FE61" i="14" s="1"/>
  <c r="FF61" i="14" s="1"/>
  <c r="FG61" i="14" s="1"/>
  <c r="FH61" i="14" s="1"/>
  <c r="FI61" i="14" s="1"/>
  <c r="FJ61" i="14" s="1"/>
  <c r="FK61" i="14" s="1"/>
  <c r="FL61" i="14" s="1"/>
  <c r="FM61" i="14" s="1"/>
  <c r="FN61" i="14" s="1"/>
  <c r="FO61" i="14" s="1"/>
  <c r="FP61" i="14" s="1"/>
  <c r="FQ61" i="14" s="1"/>
  <c r="FR61" i="14" s="1"/>
  <c r="FS61" i="14" s="1"/>
  <c r="FT61" i="14" s="1"/>
  <c r="FU61" i="14" s="1"/>
  <c r="FV61" i="14" s="1"/>
  <c r="FW61" i="14" s="1"/>
  <c r="FX61" i="14" s="1"/>
  <c r="FY61" i="14" s="1"/>
  <c r="FZ61" i="14" s="1"/>
  <c r="GA61" i="14" s="1"/>
  <c r="GB61" i="14" s="1"/>
  <c r="GC61" i="14" s="1"/>
  <c r="GD61" i="14" s="1"/>
  <c r="GE61" i="14" s="1"/>
  <c r="GF61" i="14" s="1"/>
  <c r="GG61" i="14" s="1"/>
  <c r="GH61" i="14" s="1"/>
  <c r="GI61" i="14" s="1"/>
  <c r="GJ61" i="14" s="1"/>
  <c r="GK61" i="14" s="1"/>
  <c r="GL61" i="14" s="1"/>
  <c r="GM61" i="14" s="1"/>
  <c r="GN61" i="14" s="1"/>
  <c r="GO61" i="14" s="1"/>
  <c r="GP61" i="14" s="1"/>
  <c r="GQ61" i="14" s="1"/>
  <c r="GR61" i="14" s="1"/>
  <c r="AT60" i="14"/>
  <c r="AI60" i="14"/>
  <c r="AA60" i="14"/>
  <c r="AJ60" i="14"/>
  <c r="AM60" i="14"/>
  <c r="AD60" i="14"/>
  <c r="AP60" i="14"/>
  <c r="AE59" i="14"/>
  <c r="AD59" i="14"/>
  <c r="AC59" i="14"/>
  <c r="AJ59" i="14"/>
  <c r="AQ59" i="14"/>
  <c r="AP59" i="14"/>
  <c r="AS59" i="14"/>
  <c r="AU58" i="14"/>
  <c r="AW58" i="14" s="1"/>
  <c r="AX58" i="14" s="1"/>
  <c r="AY58" i="14" s="1"/>
  <c r="AZ58" i="14" s="1"/>
  <c r="BA58" i="14" s="1"/>
  <c r="BB58" i="14" s="1"/>
  <c r="BC58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P58" i="14" s="1"/>
  <c r="BQ58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CD58" i="14" s="1"/>
  <c r="CE58" i="14" s="1"/>
  <c r="CF58" i="14" s="1"/>
  <c r="CG58" i="14" s="1"/>
  <c r="CH58" i="14" s="1"/>
  <c r="CI58" i="14" s="1"/>
  <c r="CJ58" i="14" s="1"/>
  <c r="CK58" i="14" s="1"/>
  <c r="CL58" i="14" s="1"/>
  <c r="CM58" i="14" s="1"/>
  <c r="CN58" i="14" s="1"/>
  <c r="CO58" i="14" s="1"/>
  <c r="CP58" i="14" s="1"/>
  <c r="CQ58" i="14" s="1"/>
  <c r="CR58" i="14" s="1"/>
  <c r="CS58" i="14" s="1"/>
  <c r="CT58" i="14" s="1"/>
  <c r="CU58" i="14" s="1"/>
  <c r="CV58" i="14" s="1"/>
  <c r="CW58" i="14" s="1"/>
  <c r="CX58" i="14" s="1"/>
  <c r="CY58" i="14" s="1"/>
  <c r="CZ58" i="14" s="1"/>
  <c r="DA58" i="14" s="1"/>
  <c r="DB58" i="14" s="1"/>
  <c r="DC58" i="14" s="1"/>
  <c r="DD58" i="14" s="1"/>
  <c r="DE58" i="14" s="1"/>
  <c r="DF58" i="14" s="1"/>
  <c r="DG58" i="14" s="1"/>
  <c r="DH58" i="14" s="1"/>
  <c r="DI58" i="14" s="1"/>
  <c r="DJ58" i="14" s="1"/>
  <c r="DK58" i="14" s="1"/>
  <c r="DL58" i="14" s="1"/>
  <c r="DM58" i="14" s="1"/>
  <c r="DN58" i="14" s="1"/>
  <c r="DO58" i="14" s="1"/>
  <c r="DP58" i="14" s="1"/>
  <c r="DQ58" i="14" s="1"/>
  <c r="DR58" i="14" s="1"/>
  <c r="DS58" i="14" s="1"/>
  <c r="DT58" i="14" s="1"/>
  <c r="DU58" i="14" s="1"/>
  <c r="DV58" i="14" s="1"/>
  <c r="DW58" i="14" s="1"/>
  <c r="DX58" i="14" s="1"/>
  <c r="DY58" i="14" s="1"/>
  <c r="DZ58" i="14" s="1"/>
  <c r="EA58" i="14" s="1"/>
  <c r="EB58" i="14" s="1"/>
  <c r="EC58" i="14" s="1"/>
  <c r="ED58" i="14" s="1"/>
  <c r="EE58" i="14" s="1"/>
  <c r="EF58" i="14" s="1"/>
  <c r="EG58" i="14" s="1"/>
  <c r="EH58" i="14" s="1"/>
  <c r="EI58" i="14" s="1"/>
  <c r="EJ58" i="14" s="1"/>
  <c r="EK58" i="14" s="1"/>
  <c r="EL58" i="14" s="1"/>
  <c r="EM58" i="14" s="1"/>
  <c r="EN58" i="14" s="1"/>
  <c r="EO58" i="14" s="1"/>
  <c r="EP58" i="14" s="1"/>
  <c r="EQ58" i="14" s="1"/>
  <c r="ER58" i="14" s="1"/>
  <c r="ES58" i="14" s="1"/>
  <c r="ET58" i="14" s="1"/>
  <c r="EU58" i="14" s="1"/>
  <c r="EV58" i="14" s="1"/>
  <c r="EW58" i="14" s="1"/>
  <c r="EX58" i="14" s="1"/>
  <c r="EY58" i="14" s="1"/>
  <c r="EZ58" i="14" s="1"/>
  <c r="FA58" i="14" s="1"/>
  <c r="FB58" i="14" s="1"/>
  <c r="FC58" i="14" s="1"/>
  <c r="FD58" i="14" s="1"/>
  <c r="FE58" i="14" s="1"/>
  <c r="FF58" i="14" s="1"/>
  <c r="FG58" i="14" s="1"/>
  <c r="FH58" i="14" s="1"/>
  <c r="FI58" i="14" s="1"/>
  <c r="FJ58" i="14" s="1"/>
  <c r="FK58" i="14" s="1"/>
  <c r="FL58" i="14" s="1"/>
  <c r="FM58" i="14" s="1"/>
  <c r="FN58" i="14" s="1"/>
  <c r="FO58" i="14" s="1"/>
  <c r="FP58" i="14" s="1"/>
  <c r="FQ58" i="14" s="1"/>
  <c r="FR58" i="14" s="1"/>
  <c r="FS58" i="14" s="1"/>
  <c r="FT58" i="14" s="1"/>
  <c r="FU58" i="14" s="1"/>
  <c r="FV58" i="14" s="1"/>
  <c r="FW58" i="14" s="1"/>
  <c r="FX58" i="14" s="1"/>
  <c r="FY58" i="14" s="1"/>
  <c r="FZ58" i="14" s="1"/>
  <c r="GA58" i="14" s="1"/>
  <c r="GB58" i="14" s="1"/>
  <c r="GC58" i="14" s="1"/>
  <c r="GD58" i="14" s="1"/>
  <c r="GE58" i="14" s="1"/>
  <c r="GF58" i="14" s="1"/>
  <c r="GG58" i="14" s="1"/>
  <c r="GH58" i="14" s="1"/>
  <c r="GI58" i="14" s="1"/>
  <c r="GJ58" i="14" s="1"/>
  <c r="GK58" i="14" s="1"/>
  <c r="GL58" i="14" s="1"/>
  <c r="GM58" i="14" s="1"/>
  <c r="GN58" i="14" s="1"/>
  <c r="GO58" i="14" s="1"/>
  <c r="GP58" i="14" s="1"/>
  <c r="GQ58" i="14" s="1"/>
  <c r="GR58" i="14" s="1"/>
  <c r="AE58" i="14"/>
  <c r="AI58" i="14"/>
  <c r="AH58" i="14"/>
  <c r="AN58" i="14"/>
  <c r="AG58" i="14"/>
  <c r="AC58" i="14"/>
  <c r="AP58" i="14"/>
  <c r="AQ57" i="14"/>
  <c r="AS57" i="14"/>
  <c r="AT57" i="14"/>
  <c r="AE57" i="14"/>
  <c r="AJ57" i="14"/>
  <c r="AL57" i="14"/>
  <c r="AC57" i="14"/>
  <c r="AU57" i="14"/>
  <c r="AW57" i="14" s="1"/>
  <c r="AX57" i="14" s="1"/>
  <c r="AY57" i="14" s="1"/>
  <c r="AZ57" i="14" s="1"/>
  <c r="BA57" i="14" s="1"/>
  <c r="BB57" i="14" s="1"/>
  <c r="BC57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P57" i="14" s="1"/>
  <c r="BQ57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CD57" i="14" s="1"/>
  <c r="CE57" i="14" s="1"/>
  <c r="CF57" i="14" s="1"/>
  <c r="CG57" i="14" s="1"/>
  <c r="CH57" i="14" s="1"/>
  <c r="CI57" i="14" s="1"/>
  <c r="CJ57" i="14" s="1"/>
  <c r="CK57" i="14" s="1"/>
  <c r="CL57" i="14" s="1"/>
  <c r="CM57" i="14" s="1"/>
  <c r="CN57" i="14" s="1"/>
  <c r="CO57" i="14" s="1"/>
  <c r="CP57" i="14" s="1"/>
  <c r="CQ57" i="14" s="1"/>
  <c r="CR57" i="14" s="1"/>
  <c r="CS57" i="14" s="1"/>
  <c r="CT57" i="14" s="1"/>
  <c r="CU57" i="14" s="1"/>
  <c r="CV57" i="14" s="1"/>
  <c r="CW57" i="14" s="1"/>
  <c r="CX57" i="14" s="1"/>
  <c r="CY57" i="14" s="1"/>
  <c r="CZ57" i="14" s="1"/>
  <c r="DA57" i="14" s="1"/>
  <c r="DB57" i="14" s="1"/>
  <c r="DC57" i="14" s="1"/>
  <c r="DD57" i="14" s="1"/>
  <c r="DE57" i="14" s="1"/>
  <c r="DF57" i="14" s="1"/>
  <c r="DG57" i="14" s="1"/>
  <c r="DH57" i="14" s="1"/>
  <c r="DI57" i="14" s="1"/>
  <c r="DJ57" i="14" s="1"/>
  <c r="DK57" i="14" s="1"/>
  <c r="DL57" i="14" s="1"/>
  <c r="DM57" i="14" s="1"/>
  <c r="DN57" i="14" s="1"/>
  <c r="DO57" i="14" s="1"/>
  <c r="DP57" i="14" s="1"/>
  <c r="DQ57" i="14" s="1"/>
  <c r="DR57" i="14" s="1"/>
  <c r="DS57" i="14" s="1"/>
  <c r="DT57" i="14" s="1"/>
  <c r="DU57" i="14" s="1"/>
  <c r="DV57" i="14" s="1"/>
  <c r="DW57" i="14" s="1"/>
  <c r="DX57" i="14" s="1"/>
  <c r="DY57" i="14" s="1"/>
  <c r="DZ57" i="14" s="1"/>
  <c r="EA57" i="14" s="1"/>
  <c r="EB57" i="14" s="1"/>
  <c r="EC57" i="14" s="1"/>
  <c r="ED57" i="14" s="1"/>
  <c r="EE57" i="14" s="1"/>
  <c r="EF57" i="14" s="1"/>
  <c r="EG57" i="14" s="1"/>
  <c r="EH57" i="14" s="1"/>
  <c r="EI57" i="14" s="1"/>
  <c r="EJ57" i="14" s="1"/>
  <c r="EK57" i="14" s="1"/>
  <c r="EL57" i="14" s="1"/>
  <c r="EM57" i="14" s="1"/>
  <c r="EN57" i="14" s="1"/>
  <c r="EO57" i="14" s="1"/>
  <c r="EP57" i="14" s="1"/>
  <c r="EQ57" i="14" s="1"/>
  <c r="ER57" i="14" s="1"/>
  <c r="ES57" i="14" s="1"/>
  <c r="ET57" i="14" s="1"/>
  <c r="EU57" i="14" s="1"/>
  <c r="EV57" i="14" s="1"/>
  <c r="EW57" i="14" s="1"/>
  <c r="EX57" i="14" s="1"/>
  <c r="EY57" i="14" s="1"/>
  <c r="EZ57" i="14" s="1"/>
  <c r="FA57" i="14" s="1"/>
  <c r="FB57" i="14" s="1"/>
  <c r="FC57" i="14" s="1"/>
  <c r="FD57" i="14" s="1"/>
  <c r="FE57" i="14" s="1"/>
  <c r="FF57" i="14" s="1"/>
  <c r="FG57" i="14" s="1"/>
  <c r="FH57" i="14" s="1"/>
  <c r="FI57" i="14" s="1"/>
  <c r="FJ57" i="14" s="1"/>
  <c r="FK57" i="14" s="1"/>
  <c r="FL57" i="14" s="1"/>
  <c r="FM57" i="14" s="1"/>
  <c r="FN57" i="14" s="1"/>
  <c r="FO57" i="14" s="1"/>
  <c r="FP57" i="14" s="1"/>
  <c r="FQ57" i="14" s="1"/>
  <c r="FR57" i="14" s="1"/>
  <c r="FS57" i="14" s="1"/>
  <c r="FT57" i="14" s="1"/>
  <c r="FU57" i="14" s="1"/>
  <c r="FV57" i="14" s="1"/>
  <c r="FW57" i="14" s="1"/>
  <c r="FX57" i="14" s="1"/>
  <c r="FY57" i="14" s="1"/>
  <c r="FZ57" i="14" s="1"/>
  <c r="GA57" i="14" s="1"/>
  <c r="GB57" i="14" s="1"/>
  <c r="GC57" i="14" s="1"/>
  <c r="GD57" i="14" s="1"/>
  <c r="GE57" i="14" s="1"/>
  <c r="GF57" i="14" s="1"/>
  <c r="GG57" i="14" s="1"/>
  <c r="GH57" i="14" s="1"/>
  <c r="GI57" i="14" s="1"/>
  <c r="GJ57" i="14" s="1"/>
  <c r="GK57" i="14" s="1"/>
  <c r="GL57" i="14" s="1"/>
  <c r="GM57" i="14" s="1"/>
  <c r="GN57" i="14" s="1"/>
  <c r="GO57" i="14" s="1"/>
  <c r="GP57" i="14" s="1"/>
  <c r="GQ57" i="14" s="1"/>
  <c r="GR57" i="14" s="1"/>
  <c r="AR57" i="14"/>
  <c r="AD57" i="14"/>
  <c r="B50" i="14"/>
  <c r="F50" i="14"/>
  <c r="E50" i="14"/>
  <c r="C58" i="14"/>
  <c r="G58" i="14"/>
  <c r="B58" i="14"/>
  <c r="D58" i="14"/>
  <c r="U49" i="14"/>
  <c r="S49" i="14"/>
  <c r="AS32" i="14"/>
  <c r="AN32" i="14"/>
  <c r="AK33" i="14"/>
  <c r="AI33" i="14"/>
  <c r="AH33" i="14"/>
  <c r="AG33" i="14"/>
  <c r="AU33" i="14"/>
  <c r="AW33" i="14" s="1"/>
  <c r="AX33" i="14" s="1"/>
  <c r="AY33" i="14" s="1"/>
  <c r="AZ33" i="14" s="1"/>
  <c r="BA33" i="14" s="1"/>
  <c r="BB33" i="14" s="1"/>
  <c r="BC33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P33" i="14" s="1"/>
  <c r="BQ33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CD33" i="14" s="1"/>
  <c r="CE33" i="14" s="1"/>
  <c r="CF33" i="14" s="1"/>
  <c r="CG33" i="14" s="1"/>
  <c r="CH33" i="14" s="1"/>
  <c r="CI33" i="14" s="1"/>
  <c r="CJ33" i="14" s="1"/>
  <c r="CK33" i="14" s="1"/>
  <c r="CL33" i="14" s="1"/>
  <c r="CM33" i="14" s="1"/>
  <c r="CN33" i="14" s="1"/>
  <c r="CO33" i="14" s="1"/>
  <c r="CP33" i="14" s="1"/>
  <c r="CQ33" i="14" s="1"/>
  <c r="CR33" i="14" s="1"/>
  <c r="CS33" i="14" s="1"/>
  <c r="CT33" i="14" s="1"/>
  <c r="CU33" i="14" s="1"/>
  <c r="CV33" i="14" s="1"/>
  <c r="CW33" i="14" s="1"/>
  <c r="CX33" i="14" s="1"/>
  <c r="CY33" i="14" s="1"/>
  <c r="CZ33" i="14" s="1"/>
  <c r="DA33" i="14" s="1"/>
  <c r="DB33" i="14" s="1"/>
  <c r="DC33" i="14" s="1"/>
  <c r="DD33" i="14" s="1"/>
  <c r="DE33" i="14" s="1"/>
  <c r="DF33" i="14" s="1"/>
  <c r="DG33" i="14" s="1"/>
  <c r="DH33" i="14" s="1"/>
  <c r="DI33" i="14" s="1"/>
  <c r="DJ33" i="14" s="1"/>
  <c r="DK33" i="14" s="1"/>
  <c r="DL33" i="14" s="1"/>
  <c r="DM33" i="14" s="1"/>
  <c r="DN33" i="14" s="1"/>
  <c r="DO33" i="14" s="1"/>
  <c r="DP33" i="14" s="1"/>
  <c r="DQ33" i="14" s="1"/>
  <c r="DR33" i="14" s="1"/>
  <c r="DS33" i="14" s="1"/>
  <c r="DT33" i="14" s="1"/>
  <c r="DU33" i="14" s="1"/>
  <c r="DV33" i="14" s="1"/>
  <c r="DW33" i="14" s="1"/>
  <c r="DX33" i="14" s="1"/>
  <c r="DY33" i="14" s="1"/>
  <c r="DZ33" i="14" s="1"/>
  <c r="EA33" i="14" s="1"/>
  <c r="EB33" i="14" s="1"/>
  <c r="EC33" i="14" s="1"/>
  <c r="ED33" i="14" s="1"/>
  <c r="EE33" i="14" s="1"/>
  <c r="EF33" i="14" s="1"/>
  <c r="EG33" i="14" s="1"/>
  <c r="EH33" i="14" s="1"/>
  <c r="EI33" i="14" s="1"/>
  <c r="EJ33" i="14" s="1"/>
  <c r="EK33" i="14" s="1"/>
  <c r="EL33" i="14" s="1"/>
  <c r="EM33" i="14" s="1"/>
  <c r="EN33" i="14" s="1"/>
  <c r="EO33" i="14" s="1"/>
  <c r="EP33" i="14" s="1"/>
  <c r="EQ33" i="14" s="1"/>
  <c r="ER33" i="14" s="1"/>
  <c r="ES33" i="14" s="1"/>
  <c r="ET33" i="14" s="1"/>
  <c r="EU33" i="14" s="1"/>
  <c r="EV33" i="14" s="1"/>
  <c r="EW33" i="14" s="1"/>
  <c r="EX33" i="14" s="1"/>
  <c r="EY33" i="14" s="1"/>
  <c r="EZ33" i="14" s="1"/>
  <c r="FA33" i="14" s="1"/>
  <c r="FB33" i="14" s="1"/>
  <c r="FC33" i="14" s="1"/>
  <c r="FD33" i="14" s="1"/>
  <c r="FE33" i="14" s="1"/>
  <c r="FF33" i="14" s="1"/>
  <c r="FG33" i="14" s="1"/>
  <c r="FH33" i="14" s="1"/>
  <c r="FI33" i="14" s="1"/>
  <c r="FJ33" i="14" s="1"/>
  <c r="FK33" i="14" s="1"/>
  <c r="FL33" i="14" s="1"/>
  <c r="FM33" i="14" s="1"/>
  <c r="FN33" i="14" s="1"/>
  <c r="FO33" i="14" s="1"/>
  <c r="FP33" i="14" s="1"/>
  <c r="FQ33" i="14" s="1"/>
  <c r="FR33" i="14" s="1"/>
  <c r="FS33" i="14" s="1"/>
  <c r="FT33" i="14" s="1"/>
  <c r="FU33" i="14" s="1"/>
  <c r="FV33" i="14" s="1"/>
  <c r="FW33" i="14" s="1"/>
  <c r="FX33" i="14" s="1"/>
  <c r="FY33" i="14" s="1"/>
  <c r="FZ33" i="14" s="1"/>
  <c r="GA33" i="14" s="1"/>
  <c r="GB33" i="14" s="1"/>
  <c r="GC33" i="14" s="1"/>
  <c r="GD33" i="14" s="1"/>
  <c r="GE33" i="14" s="1"/>
  <c r="GF33" i="14" s="1"/>
  <c r="GG33" i="14" s="1"/>
  <c r="GH33" i="14" s="1"/>
  <c r="GI33" i="14" s="1"/>
  <c r="GJ33" i="14" s="1"/>
  <c r="GK33" i="14" s="1"/>
  <c r="GL33" i="14" s="1"/>
  <c r="GM33" i="14" s="1"/>
  <c r="GN33" i="14" s="1"/>
  <c r="GO33" i="14" s="1"/>
  <c r="GP33" i="14" s="1"/>
  <c r="GQ33" i="14" s="1"/>
  <c r="GR33" i="14" s="1"/>
  <c r="AT33" i="14"/>
  <c r="AS33" i="14"/>
  <c r="AQ33" i="14"/>
  <c r="AO34" i="14"/>
  <c r="AT34" i="14"/>
  <c r="AP34" i="14"/>
  <c r="AG30" i="14"/>
  <c r="AJ30" i="14"/>
  <c r="AT29" i="14"/>
  <c r="AS29" i="14"/>
  <c r="AQ29" i="14"/>
  <c r="AU29" i="14"/>
  <c r="AW29" i="14" s="1"/>
  <c r="AX29" i="14" s="1"/>
  <c r="AY29" i="14" s="1"/>
  <c r="AZ29" i="14" s="1"/>
  <c r="BA29" i="14" s="1"/>
  <c r="BB29" i="14" s="1"/>
  <c r="BC29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P29" i="14" s="1"/>
  <c r="BQ29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CD29" i="14" s="1"/>
  <c r="CE29" i="14" s="1"/>
  <c r="CF29" i="14" s="1"/>
  <c r="CG29" i="14" s="1"/>
  <c r="CH29" i="14" s="1"/>
  <c r="CI29" i="14" s="1"/>
  <c r="CJ29" i="14" s="1"/>
  <c r="CK29" i="14" s="1"/>
  <c r="CL29" i="14" s="1"/>
  <c r="CM29" i="14" s="1"/>
  <c r="CN29" i="14" s="1"/>
  <c r="CO29" i="14" s="1"/>
  <c r="CP29" i="14" s="1"/>
  <c r="CQ29" i="14" s="1"/>
  <c r="CR29" i="14" s="1"/>
  <c r="CS29" i="14" s="1"/>
  <c r="CT29" i="14" s="1"/>
  <c r="CU29" i="14" s="1"/>
  <c r="CV29" i="14" s="1"/>
  <c r="CW29" i="14" s="1"/>
  <c r="CX29" i="14" s="1"/>
  <c r="CY29" i="14" s="1"/>
  <c r="CZ29" i="14" s="1"/>
  <c r="DA29" i="14" s="1"/>
  <c r="DB29" i="14" s="1"/>
  <c r="DC29" i="14" s="1"/>
  <c r="DD29" i="14" s="1"/>
  <c r="DE29" i="14" s="1"/>
  <c r="DF29" i="14" s="1"/>
  <c r="DG29" i="14" s="1"/>
  <c r="DH29" i="14" s="1"/>
  <c r="DI29" i="14" s="1"/>
  <c r="DJ29" i="14" s="1"/>
  <c r="DK29" i="14" s="1"/>
  <c r="DL29" i="14" s="1"/>
  <c r="DM29" i="14" s="1"/>
  <c r="DN29" i="14" s="1"/>
  <c r="DO29" i="14" s="1"/>
  <c r="DP29" i="14" s="1"/>
  <c r="DQ29" i="14" s="1"/>
  <c r="DR29" i="14" s="1"/>
  <c r="DS29" i="14" s="1"/>
  <c r="DT29" i="14" s="1"/>
  <c r="DU29" i="14" s="1"/>
  <c r="DV29" i="14" s="1"/>
  <c r="DW29" i="14" s="1"/>
  <c r="DX29" i="14" s="1"/>
  <c r="DY29" i="14" s="1"/>
  <c r="DZ29" i="14" s="1"/>
  <c r="EA29" i="14" s="1"/>
  <c r="EB29" i="14" s="1"/>
  <c r="EC29" i="14" s="1"/>
  <c r="ED29" i="14" s="1"/>
  <c r="EE29" i="14" s="1"/>
  <c r="EF29" i="14" s="1"/>
  <c r="EG29" i="14" s="1"/>
  <c r="EH29" i="14" s="1"/>
  <c r="EI29" i="14" s="1"/>
  <c r="EJ29" i="14" s="1"/>
  <c r="EK29" i="14" s="1"/>
  <c r="EL29" i="14" s="1"/>
  <c r="EM29" i="14" s="1"/>
  <c r="EN29" i="14" s="1"/>
  <c r="EO29" i="14" s="1"/>
  <c r="EP29" i="14" s="1"/>
  <c r="EQ29" i="14" s="1"/>
  <c r="ER29" i="14" s="1"/>
  <c r="ES29" i="14" s="1"/>
  <c r="ET29" i="14" s="1"/>
  <c r="EU29" i="14" s="1"/>
  <c r="EV29" i="14" s="1"/>
  <c r="EW29" i="14" s="1"/>
  <c r="EX29" i="14" s="1"/>
  <c r="EY29" i="14" s="1"/>
  <c r="EZ29" i="14" s="1"/>
  <c r="FA29" i="14" s="1"/>
  <c r="FB29" i="14" s="1"/>
  <c r="FC29" i="14" s="1"/>
  <c r="FD29" i="14" s="1"/>
  <c r="FE29" i="14" s="1"/>
  <c r="FF29" i="14" s="1"/>
  <c r="FG29" i="14" s="1"/>
  <c r="FH29" i="14" s="1"/>
  <c r="FI29" i="14" s="1"/>
  <c r="FJ29" i="14" s="1"/>
  <c r="FK29" i="14" s="1"/>
  <c r="FL29" i="14" s="1"/>
  <c r="FM29" i="14" s="1"/>
  <c r="FN29" i="14" s="1"/>
  <c r="FO29" i="14" s="1"/>
  <c r="FP29" i="14" s="1"/>
  <c r="FQ29" i="14" s="1"/>
  <c r="FR29" i="14" s="1"/>
  <c r="FS29" i="14" s="1"/>
  <c r="FT29" i="14" s="1"/>
  <c r="FU29" i="14" s="1"/>
  <c r="FV29" i="14" s="1"/>
  <c r="FW29" i="14" s="1"/>
  <c r="FX29" i="14" s="1"/>
  <c r="FY29" i="14" s="1"/>
  <c r="FZ29" i="14" s="1"/>
  <c r="GA29" i="14" s="1"/>
  <c r="GB29" i="14" s="1"/>
  <c r="GC29" i="14" s="1"/>
  <c r="GD29" i="14" s="1"/>
  <c r="GE29" i="14" s="1"/>
  <c r="GF29" i="14" s="1"/>
  <c r="GG29" i="14" s="1"/>
  <c r="GH29" i="14" s="1"/>
  <c r="GI29" i="14" s="1"/>
  <c r="GJ29" i="14" s="1"/>
  <c r="GK29" i="14" s="1"/>
  <c r="GL29" i="14" s="1"/>
  <c r="GM29" i="14" s="1"/>
  <c r="GN29" i="14" s="1"/>
  <c r="GO29" i="14" s="1"/>
  <c r="GP29" i="14" s="1"/>
  <c r="GQ29" i="14" s="1"/>
  <c r="GR29" i="14" s="1"/>
  <c r="AI29" i="14"/>
  <c r="AH29" i="14"/>
  <c r="AG29" i="14"/>
  <c r="AK29" i="14"/>
  <c r="AP28" i="14"/>
  <c r="AK28" i="14"/>
  <c r="AL28" i="14"/>
  <c r="AR28" i="14"/>
  <c r="AO28" i="14"/>
  <c r="P30" i="14"/>
  <c r="AR34" i="14"/>
  <c r="AI34" i="14"/>
  <c r="AN31" i="14"/>
  <c r="AJ38" i="14"/>
  <c r="AT38" i="14"/>
  <c r="AI38" i="14"/>
  <c r="AC38" i="14"/>
  <c r="AS38" i="14"/>
  <c r="AC34" i="14"/>
  <c r="AE32" i="14"/>
  <c r="AF28" i="14"/>
  <c r="AF36" i="14"/>
  <c r="AD36" i="14"/>
  <c r="AT36" i="14"/>
  <c r="AQ36" i="14"/>
  <c r="AU28" i="14"/>
  <c r="AW28" i="14" s="1"/>
  <c r="AX28" i="14" s="1"/>
  <c r="AY28" i="14" s="1"/>
  <c r="AZ28" i="14" s="1"/>
  <c r="BA28" i="14" s="1"/>
  <c r="BB28" i="14" s="1"/>
  <c r="BC28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P28" i="14" s="1"/>
  <c r="BQ28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CD28" i="14" s="1"/>
  <c r="CE28" i="14" s="1"/>
  <c r="CF28" i="14" s="1"/>
  <c r="CG28" i="14" s="1"/>
  <c r="CH28" i="14" s="1"/>
  <c r="CI28" i="14" s="1"/>
  <c r="CJ28" i="14" s="1"/>
  <c r="CK28" i="14" s="1"/>
  <c r="CL28" i="14" s="1"/>
  <c r="CM28" i="14" s="1"/>
  <c r="CN28" i="14" s="1"/>
  <c r="CO28" i="14" s="1"/>
  <c r="CP28" i="14" s="1"/>
  <c r="CQ28" i="14" s="1"/>
  <c r="CR28" i="14" s="1"/>
  <c r="CS28" i="14" s="1"/>
  <c r="CT28" i="14" s="1"/>
  <c r="CU28" i="14" s="1"/>
  <c r="CV28" i="14" s="1"/>
  <c r="CW28" i="14" s="1"/>
  <c r="CX28" i="14" s="1"/>
  <c r="CY28" i="14" s="1"/>
  <c r="CZ28" i="14" s="1"/>
  <c r="DA28" i="14" s="1"/>
  <c r="DB28" i="14" s="1"/>
  <c r="DC28" i="14" s="1"/>
  <c r="DD28" i="14" s="1"/>
  <c r="DE28" i="14" s="1"/>
  <c r="DF28" i="14" s="1"/>
  <c r="DG28" i="14" s="1"/>
  <c r="DH28" i="14" s="1"/>
  <c r="DI28" i="14" s="1"/>
  <c r="DJ28" i="14" s="1"/>
  <c r="DK28" i="14" s="1"/>
  <c r="DL28" i="14" s="1"/>
  <c r="DM28" i="14" s="1"/>
  <c r="DN28" i="14" s="1"/>
  <c r="DO28" i="14" s="1"/>
  <c r="DP28" i="14" s="1"/>
  <c r="DQ28" i="14" s="1"/>
  <c r="DR28" i="14" s="1"/>
  <c r="DS28" i="14" s="1"/>
  <c r="DT28" i="14" s="1"/>
  <c r="DU28" i="14" s="1"/>
  <c r="DV28" i="14" s="1"/>
  <c r="DW28" i="14" s="1"/>
  <c r="DX28" i="14" s="1"/>
  <c r="DY28" i="14" s="1"/>
  <c r="DZ28" i="14" s="1"/>
  <c r="EA28" i="14" s="1"/>
  <c r="EB28" i="14" s="1"/>
  <c r="EC28" i="14" s="1"/>
  <c r="ED28" i="14" s="1"/>
  <c r="EE28" i="14" s="1"/>
  <c r="EF28" i="14" s="1"/>
  <c r="EG28" i="14" s="1"/>
  <c r="EH28" i="14" s="1"/>
  <c r="EI28" i="14" s="1"/>
  <c r="EJ28" i="14" s="1"/>
  <c r="EK28" i="14" s="1"/>
  <c r="EL28" i="14" s="1"/>
  <c r="EM28" i="14" s="1"/>
  <c r="EN28" i="14" s="1"/>
  <c r="EO28" i="14" s="1"/>
  <c r="EP28" i="14" s="1"/>
  <c r="EQ28" i="14" s="1"/>
  <c r="ER28" i="14" s="1"/>
  <c r="ES28" i="14" s="1"/>
  <c r="ET28" i="14" s="1"/>
  <c r="EU28" i="14" s="1"/>
  <c r="EV28" i="14" s="1"/>
  <c r="EW28" i="14" s="1"/>
  <c r="EX28" i="14" s="1"/>
  <c r="EY28" i="14" s="1"/>
  <c r="EZ28" i="14" s="1"/>
  <c r="FA28" i="14" s="1"/>
  <c r="FB28" i="14" s="1"/>
  <c r="FC28" i="14" s="1"/>
  <c r="FD28" i="14" s="1"/>
  <c r="FE28" i="14" s="1"/>
  <c r="FF28" i="14" s="1"/>
  <c r="FG28" i="14" s="1"/>
  <c r="FH28" i="14" s="1"/>
  <c r="FI28" i="14" s="1"/>
  <c r="FJ28" i="14" s="1"/>
  <c r="FK28" i="14" s="1"/>
  <c r="FL28" i="14" s="1"/>
  <c r="FM28" i="14" s="1"/>
  <c r="FN28" i="14" s="1"/>
  <c r="FO28" i="14" s="1"/>
  <c r="FP28" i="14" s="1"/>
  <c r="FQ28" i="14" s="1"/>
  <c r="FR28" i="14" s="1"/>
  <c r="FS28" i="14" s="1"/>
  <c r="FT28" i="14" s="1"/>
  <c r="FU28" i="14" s="1"/>
  <c r="FV28" i="14" s="1"/>
  <c r="FW28" i="14" s="1"/>
  <c r="FX28" i="14" s="1"/>
  <c r="FY28" i="14" s="1"/>
  <c r="FZ28" i="14" s="1"/>
  <c r="GA28" i="14" s="1"/>
  <c r="GB28" i="14" s="1"/>
  <c r="GC28" i="14" s="1"/>
  <c r="GD28" i="14" s="1"/>
  <c r="GE28" i="14" s="1"/>
  <c r="GF28" i="14" s="1"/>
  <c r="GG28" i="14" s="1"/>
  <c r="GH28" i="14" s="1"/>
  <c r="GI28" i="14" s="1"/>
  <c r="GJ28" i="14" s="1"/>
  <c r="GK28" i="14" s="1"/>
  <c r="GL28" i="14" s="1"/>
  <c r="GM28" i="14" s="1"/>
  <c r="GN28" i="14" s="1"/>
  <c r="GO28" i="14" s="1"/>
  <c r="GP28" i="14" s="1"/>
  <c r="GQ28" i="14" s="1"/>
  <c r="GR28" i="14" s="1"/>
  <c r="AE28" i="14"/>
  <c r="AK30" i="14"/>
  <c r="AD30" i="14"/>
  <c r="AT30" i="14"/>
  <c r="AM30" i="14"/>
  <c r="M29" i="14"/>
  <c r="U31" i="14"/>
  <c r="C63" i="14"/>
  <c r="AS28" i="14"/>
  <c r="S29" i="14"/>
  <c r="AP29" i="14"/>
  <c r="AM29" i="14"/>
  <c r="AR33" i="14"/>
  <c r="AD33" i="14"/>
  <c r="AK34" i="14"/>
  <c r="W60" i="14"/>
  <c r="B62" i="14"/>
  <c r="C50" i="14"/>
  <c r="AR51" i="14"/>
  <c r="AO51" i="14"/>
  <c r="AH51" i="14"/>
  <c r="AL51" i="14"/>
  <c r="AK51" i="14"/>
  <c r="AD51" i="14"/>
  <c r="AN51" i="14"/>
  <c r="AA50" i="14"/>
  <c r="AU50" i="14"/>
  <c r="AW50" i="14" s="1"/>
  <c r="AX50" i="14" s="1"/>
  <c r="AY50" i="14" s="1"/>
  <c r="AZ50" i="14" s="1"/>
  <c r="BA50" i="14" s="1"/>
  <c r="BB50" i="14" s="1"/>
  <c r="BC50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P50" i="14" s="1"/>
  <c r="BQ50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CD50" i="14" s="1"/>
  <c r="CE50" i="14" s="1"/>
  <c r="CF50" i="14" s="1"/>
  <c r="CG50" i="14" s="1"/>
  <c r="CH50" i="14" s="1"/>
  <c r="CI50" i="14" s="1"/>
  <c r="CJ50" i="14" s="1"/>
  <c r="CK50" i="14" s="1"/>
  <c r="CL50" i="14" s="1"/>
  <c r="CM50" i="14" s="1"/>
  <c r="CN50" i="14" s="1"/>
  <c r="CO50" i="14" s="1"/>
  <c r="CP50" i="14" s="1"/>
  <c r="CQ50" i="14" s="1"/>
  <c r="CR50" i="14" s="1"/>
  <c r="CS50" i="14" s="1"/>
  <c r="CT50" i="14" s="1"/>
  <c r="CU50" i="14" s="1"/>
  <c r="CV50" i="14" s="1"/>
  <c r="CW50" i="14" s="1"/>
  <c r="CX50" i="14" s="1"/>
  <c r="CY50" i="14" s="1"/>
  <c r="CZ50" i="14" s="1"/>
  <c r="DA50" i="14" s="1"/>
  <c r="DB50" i="14" s="1"/>
  <c r="DC50" i="14" s="1"/>
  <c r="DD50" i="14" s="1"/>
  <c r="DE50" i="14" s="1"/>
  <c r="DF50" i="14" s="1"/>
  <c r="DG50" i="14" s="1"/>
  <c r="DH50" i="14" s="1"/>
  <c r="DI50" i="14" s="1"/>
  <c r="DJ50" i="14" s="1"/>
  <c r="DK50" i="14" s="1"/>
  <c r="DL50" i="14" s="1"/>
  <c r="DM50" i="14" s="1"/>
  <c r="DN50" i="14" s="1"/>
  <c r="DO50" i="14" s="1"/>
  <c r="DP50" i="14" s="1"/>
  <c r="DQ50" i="14" s="1"/>
  <c r="DR50" i="14" s="1"/>
  <c r="DS50" i="14" s="1"/>
  <c r="DT50" i="14" s="1"/>
  <c r="DU50" i="14" s="1"/>
  <c r="DV50" i="14" s="1"/>
  <c r="DW50" i="14" s="1"/>
  <c r="DX50" i="14" s="1"/>
  <c r="DY50" i="14" s="1"/>
  <c r="DZ50" i="14" s="1"/>
  <c r="EA50" i="14" s="1"/>
  <c r="EB50" i="14" s="1"/>
  <c r="EC50" i="14" s="1"/>
  <c r="ED50" i="14" s="1"/>
  <c r="EE50" i="14" s="1"/>
  <c r="EF50" i="14" s="1"/>
  <c r="EG50" i="14" s="1"/>
  <c r="EH50" i="14" s="1"/>
  <c r="EI50" i="14" s="1"/>
  <c r="EJ50" i="14" s="1"/>
  <c r="EK50" i="14" s="1"/>
  <c r="EL50" i="14" s="1"/>
  <c r="EM50" i="14" s="1"/>
  <c r="EN50" i="14" s="1"/>
  <c r="EO50" i="14" s="1"/>
  <c r="EP50" i="14" s="1"/>
  <c r="EQ50" i="14" s="1"/>
  <c r="ER50" i="14" s="1"/>
  <c r="ES50" i="14" s="1"/>
  <c r="ET50" i="14" s="1"/>
  <c r="EU50" i="14" s="1"/>
  <c r="EV50" i="14" s="1"/>
  <c r="EW50" i="14" s="1"/>
  <c r="EX50" i="14" s="1"/>
  <c r="EY50" i="14" s="1"/>
  <c r="EZ50" i="14" s="1"/>
  <c r="FA50" i="14" s="1"/>
  <c r="FB50" i="14" s="1"/>
  <c r="FC50" i="14" s="1"/>
  <c r="FD50" i="14" s="1"/>
  <c r="FE50" i="14" s="1"/>
  <c r="FF50" i="14" s="1"/>
  <c r="FG50" i="14" s="1"/>
  <c r="FH50" i="14" s="1"/>
  <c r="FI50" i="14" s="1"/>
  <c r="FJ50" i="14" s="1"/>
  <c r="FK50" i="14" s="1"/>
  <c r="FL50" i="14" s="1"/>
  <c r="FM50" i="14" s="1"/>
  <c r="FN50" i="14" s="1"/>
  <c r="FO50" i="14" s="1"/>
  <c r="FP50" i="14" s="1"/>
  <c r="FQ50" i="14" s="1"/>
  <c r="FR50" i="14" s="1"/>
  <c r="FS50" i="14" s="1"/>
  <c r="FT50" i="14" s="1"/>
  <c r="FU50" i="14" s="1"/>
  <c r="FV50" i="14" s="1"/>
  <c r="FW50" i="14" s="1"/>
  <c r="FX50" i="14" s="1"/>
  <c r="FY50" i="14" s="1"/>
  <c r="FZ50" i="14" s="1"/>
  <c r="GA50" i="14" s="1"/>
  <c r="GB50" i="14" s="1"/>
  <c r="GC50" i="14" s="1"/>
  <c r="GD50" i="14" s="1"/>
  <c r="GE50" i="14" s="1"/>
  <c r="GF50" i="14" s="1"/>
  <c r="GG50" i="14" s="1"/>
  <c r="GH50" i="14" s="1"/>
  <c r="GI50" i="14" s="1"/>
  <c r="GJ50" i="14" s="1"/>
  <c r="GK50" i="14" s="1"/>
  <c r="GL50" i="14" s="1"/>
  <c r="GM50" i="14" s="1"/>
  <c r="GN50" i="14" s="1"/>
  <c r="GO50" i="14" s="1"/>
  <c r="GP50" i="14" s="1"/>
  <c r="GQ50" i="14" s="1"/>
  <c r="GR50" i="14" s="1"/>
  <c r="AO50" i="14"/>
  <c r="AG50" i="14"/>
  <c r="AH50" i="14"/>
  <c r="AE50" i="14"/>
  <c r="AC50" i="14"/>
  <c r="AT50" i="14"/>
  <c r="AF50" i="14"/>
  <c r="F56" i="14"/>
  <c r="C56" i="14"/>
  <c r="B56" i="14"/>
  <c r="B28" i="14"/>
  <c r="F28" i="14"/>
  <c r="G28" i="14"/>
  <c r="AS35" i="14"/>
  <c r="AM35" i="14"/>
  <c r="AD35" i="14"/>
  <c r="AQ35" i="14"/>
  <c r="AH35" i="14"/>
  <c r="AT35" i="14"/>
  <c r="AL63" i="14"/>
  <c r="AP63" i="14"/>
  <c r="AO63" i="14"/>
  <c r="AJ63" i="14"/>
  <c r="AT63" i="14"/>
  <c r="AN63" i="14"/>
  <c r="AD63" i="14"/>
  <c r="AG63" i="14"/>
  <c r="AM63" i="14"/>
  <c r="AC39" i="14"/>
  <c r="AS39" i="14"/>
  <c r="AQ39" i="14"/>
  <c r="AR37" i="14"/>
  <c r="AO35" i="14"/>
  <c r="AN35" i="14"/>
  <c r="AL34" i="14"/>
  <c r="AM34" i="14"/>
  <c r="AN33" i="14"/>
  <c r="AN29" i="14"/>
  <c r="AP38" i="14"/>
  <c r="AF38" i="14"/>
  <c r="AM38" i="14"/>
  <c r="AG38" i="14"/>
  <c r="AS36" i="14"/>
  <c r="AH34" i="14"/>
  <c r="AU32" i="14"/>
  <c r="AW32" i="14" s="1"/>
  <c r="AX32" i="14" s="1"/>
  <c r="AY32" i="14" s="1"/>
  <c r="AZ32" i="14" s="1"/>
  <c r="BA32" i="14" s="1"/>
  <c r="BB32" i="14" s="1"/>
  <c r="BC32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P32" i="14" s="1"/>
  <c r="BQ32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CD32" i="14" s="1"/>
  <c r="CE32" i="14" s="1"/>
  <c r="CF32" i="14" s="1"/>
  <c r="CG32" i="14" s="1"/>
  <c r="CH32" i="14" s="1"/>
  <c r="CI32" i="14" s="1"/>
  <c r="CJ32" i="14" s="1"/>
  <c r="CK32" i="14" s="1"/>
  <c r="CL32" i="14" s="1"/>
  <c r="CM32" i="14" s="1"/>
  <c r="CN32" i="14" s="1"/>
  <c r="CO32" i="14" s="1"/>
  <c r="CP32" i="14" s="1"/>
  <c r="CQ32" i="14" s="1"/>
  <c r="CR32" i="14" s="1"/>
  <c r="CS32" i="14" s="1"/>
  <c r="CT32" i="14" s="1"/>
  <c r="CU32" i="14" s="1"/>
  <c r="CV32" i="14" s="1"/>
  <c r="CW32" i="14" s="1"/>
  <c r="CX32" i="14" s="1"/>
  <c r="CY32" i="14" s="1"/>
  <c r="CZ32" i="14" s="1"/>
  <c r="DA32" i="14" s="1"/>
  <c r="DB32" i="14" s="1"/>
  <c r="DC32" i="14" s="1"/>
  <c r="DD32" i="14" s="1"/>
  <c r="DE32" i="14" s="1"/>
  <c r="DF32" i="14" s="1"/>
  <c r="DG32" i="14" s="1"/>
  <c r="DH32" i="14" s="1"/>
  <c r="DI32" i="14" s="1"/>
  <c r="DJ32" i="14" s="1"/>
  <c r="DK32" i="14" s="1"/>
  <c r="DL32" i="14" s="1"/>
  <c r="DM32" i="14" s="1"/>
  <c r="DN32" i="14" s="1"/>
  <c r="DO32" i="14" s="1"/>
  <c r="DP32" i="14" s="1"/>
  <c r="DQ32" i="14" s="1"/>
  <c r="DR32" i="14" s="1"/>
  <c r="DS32" i="14" s="1"/>
  <c r="DT32" i="14" s="1"/>
  <c r="DU32" i="14" s="1"/>
  <c r="DV32" i="14" s="1"/>
  <c r="DW32" i="14" s="1"/>
  <c r="DX32" i="14" s="1"/>
  <c r="DY32" i="14" s="1"/>
  <c r="DZ32" i="14" s="1"/>
  <c r="EA32" i="14" s="1"/>
  <c r="EB32" i="14" s="1"/>
  <c r="EC32" i="14" s="1"/>
  <c r="ED32" i="14" s="1"/>
  <c r="EE32" i="14" s="1"/>
  <c r="EF32" i="14" s="1"/>
  <c r="EG32" i="14" s="1"/>
  <c r="EH32" i="14" s="1"/>
  <c r="EI32" i="14" s="1"/>
  <c r="EJ32" i="14" s="1"/>
  <c r="EK32" i="14" s="1"/>
  <c r="EL32" i="14" s="1"/>
  <c r="EM32" i="14" s="1"/>
  <c r="EN32" i="14" s="1"/>
  <c r="EO32" i="14" s="1"/>
  <c r="EP32" i="14" s="1"/>
  <c r="EQ32" i="14" s="1"/>
  <c r="ER32" i="14" s="1"/>
  <c r="ES32" i="14" s="1"/>
  <c r="ET32" i="14" s="1"/>
  <c r="EU32" i="14" s="1"/>
  <c r="EV32" i="14" s="1"/>
  <c r="EW32" i="14" s="1"/>
  <c r="EX32" i="14" s="1"/>
  <c r="EY32" i="14" s="1"/>
  <c r="EZ32" i="14" s="1"/>
  <c r="FA32" i="14" s="1"/>
  <c r="FB32" i="14" s="1"/>
  <c r="FC32" i="14" s="1"/>
  <c r="FD32" i="14" s="1"/>
  <c r="FE32" i="14" s="1"/>
  <c r="FF32" i="14" s="1"/>
  <c r="FG32" i="14" s="1"/>
  <c r="FH32" i="14" s="1"/>
  <c r="FI32" i="14" s="1"/>
  <c r="FJ32" i="14" s="1"/>
  <c r="FK32" i="14" s="1"/>
  <c r="FL32" i="14" s="1"/>
  <c r="FM32" i="14" s="1"/>
  <c r="FN32" i="14" s="1"/>
  <c r="FO32" i="14" s="1"/>
  <c r="FP32" i="14" s="1"/>
  <c r="FQ32" i="14" s="1"/>
  <c r="FR32" i="14" s="1"/>
  <c r="FS32" i="14" s="1"/>
  <c r="FT32" i="14" s="1"/>
  <c r="FU32" i="14" s="1"/>
  <c r="FV32" i="14" s="1"/>
  <c r="FW32" i="14" s="1"/>
  <c r="FX32" i="14" s="1"/>
  <c r="FY32" i="14" s="1"/>
  <c r="FZ32" i="14" s="1"/>
  <c r="GA32" i="14" s="1"/>
  <c r="GB32" i="14" s="1"/>
  <c r="GC32" i="14" s="1"/>
  <c r="GD32" i="14" s="1"/>
  <c r="GE32" i="14" s="1"/>
  <c r="GF32" i="14" s="1"/>
  <c r="GG32" i="14" s="1"/>
  <c r="GH32" i="14" s="1"/>
  <c r="GI32" i="14" s="1"/>
  <c r="GJ32" i="14" s="1"/>
  <c r="GK32" i="14" s="1"/>
  <c r="GL32" i="14" s="1"/>
  <c r="GM32" i="14" s="1"/>
  <c r="GN32" i="14" s="1"/>
  <c r="GO32" i="14" s="1"/>
  <c r="GP32" i="14" s="1"/>
  <c r="GQ32" i="14" s="1"/>
  <c r="GR32" i="14" s="1"/>
  <c r="P33" i="14"/>
  <c r="AT39" i="14"/>
  <c r="AN36" i="14"/>
  <c r="AH36" i="14"/>
  <c r="AE36" i="14"/>
  <c r="AU36" i="14"/>
  <c r="AW36" i="14" s="1"/>
  <c r="AX36" i="14" s="1"/>
  <c r="AY36" i="14" s="1"/>
  <c r="AZ36" i="14" s="1"/>
  <c r="BA36" i="14" s="1"/>
  <c r="BB36" i="14" s="1"/>
  <c r="BC36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P36" i="14" s="1"/>
  <c r="BQ36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CD36" i="14" s="1"/>
  <c r="CE36" i="14" s="1"/>
  <c r="CF36" i="14" s="1"/>
  <c r="CG36" i="14" s="1"/>
  <c r="CH36" i="14" s="1"/>
  <c r="CI36" i="14" s="1"/>
  <c r="CJ36" i="14" s="1"/>
  <c r="CK36" i="14" s="1"/>
  <c r="CL36" i="14" s="1"/>
  <c r="CM36" i="14" s="1"/>
  <c r="CN36" i="14" s="1"/>
  <c r="CO36" i="14" s="1"/>
  <c r="CP36" i="14" s="1"/>
  <c r="CQ36" i="14" s="1"/>
  <c r="CR36" i="14" s="1"/>
  <c r="CS36" i="14" s="1"/>
  <c r="CT36" i="14" s="1"/>
  <c r="CU36" i="14" s="1"/>
  <c r="CV36" i="14" s="1"/>
  <c r="CW36" i="14" s="1"/>
  <c r="CX36" i="14" s="1"/>
  <c r="CY36" i="14" s="1"/>
  <c r="CZ36" i="14" s="1"/>
  <c r="DA36" i="14" s="1"/>
  <c r="DB36" i="14" s="1"/>
  <c r="DC36" i="14" s="1"/>
  <c r="DD36" i="14" s="1"/>
  <c r="DE36" i="14" s="1"/>
  <c r="DF36" i="14" s="1"/>
  <c r="DG36" i="14" s="1"/>
  <c r="DH36" i="14" s="1"/>
  <c r="DI36" i="14" s="1"/>
  <c r="DJ36" i="14" s="1"/>
  <c r="DK36" i="14" s="1"/>
  <c r="DL36" i="14" s="1"/>
  <c r="DM36" i="14" s="1"/>
  <c r="DN36" i="14" s="1"/>
  <c r="DO36" i="14" s="1"/>
  <c r="DP36" i="14" s="1"/>
  <c r="DQ36" i="14" s="1"/>
  <c r="DR36" i="14" s="1"/>
  <c r="DS36" i="14" s="1"/>
  <c r="DT36" i="14" s="1"/>
  <c r="DU36" i="14" s="1"/>
  <c r="DV36" i="14" s="1"/>
  <c r="DW36" i="14" s="1"/>
  <c r="DX36" i="14" s="1"/>
  <c r="DY36" i="14" s="1"/>
  <c r="DZ36" i="14" s="1"/>
  <c r="EA36" i="14" s="1"/>
  <c r="EB36" i="14" s="1"/>
  <c r="EC36" i="14" s="1"/>
  <c r="ED36" i="14" s="1"/>
  <c r="EE36" i="14" s="1"/>
  <c r="EF36" i="14" s="1"/>
  <c r="EG36" i="14" s="1"/>
  <c r="EH36" i="14" s="1"/>
  <c r="EI36" i="14" s="1"/>
  <c r="EJ36" i="14" s="1"/>
  <c r="EK36" i="14" s="1"/>
  <c r="EL36" i="14" s="1"/>
  <c r="EM36" i="14" s="1"/>
  <c r="EN36" i="14" s="1"/>
  <c r="EO36" i="14" s="1"/>
  <c r="EP36" i="14" s="1"/>
  <c r="EQ36" i="14" s="1"/>
  <c r="ER36" i="14" s="1"/>
  <c r="ES36" i="14" s="1"/>
  <c r="ET36" i="14" s="1"/>
  <c r="EU36" i="14" s="1"/>
  <c r="EV36" i="14" s="1"/>
  <c r="EW36" i="14" s="1"/>
  <c r="EX36" i="14" s="1"/>
  <c r="EY36" i="14" s="1"/>
  <c r="EZ36" i="14" s="1"/>
  <c r="FA36" i="14" s="1"/>
  <c r="FB36" i="14" s="1"/>
  <c r="FC36" i="14" s="1"/>
  <c r="FD36" i="14" s="1"/>
  <c r="FE36" i="14" s="1"/>
  <c r="FF36" i="14" s="1"/>
  <c r="FG36" i="14" s="1"/>
  <c r="FH36" i="14" s="1"/>
  <c r="FI36" i="14" s="1"/>
  <c r="FJ36" i="14" s="1"/>
  <c r="FK36" i="14" s="1"/>
  <c r="FL36" i="14" s="1"/>
  <c r="FM36" i="14" s="1"/>
  <c r="FN36" i="14" s="1"/>
  <c r="FO36" i="14" s="1"/>
  <c r="FP36" i="14" s="1"/>
  <c r="FQ36" i="14" s="1"/>
  <c r="FR36" i="14" s="1"/>
  <c r="FS36" i="14" s="1"/>
  <c r="FT36" i="14" s="1"/>
  <c r="FU36" i="14" s="1"/>
  <c r="FV36" i="14" s="1"/>
  <c r="FW36" i="14" s="1"/>
  <c r="FX36" i="14" s="1"/>
  <c r="FY36" i="14" s="1"/>
  <c r="FZ36" i="14" s="1"/>
  <c r="GA36" i="14" s="1"/>
  <c r="GB36" i="14" s="1"/>
  <c r="GC36" i="14" s="1"/>
  <c r="GD36" i="14" s="1"/>
  <c r="GE36" i="14" s="1"/>
  <c r="GF36" i="14" s="1"/>
  <c r="GG36" i="14" s="1"/>
  <c r="GH36" i="14" s="1"/>
  <c r="GI36" i="14" s="1"/>
  <c r="GJ36" i="14" s="1"/>
  <c r="GK36" i="14" s="1"/>
  <c r="GL36" i="14" s="1"/>
  <c r="GM36" i="14" s="1"/>
  <c r="GN36" i="14" s="1"/>
  <c r="GO36" i="14" s="1"/>
  <c r="GP36" i="14" s="1"/>
  <c r="GQ36" i="14" s="1"/>
  <c r="GR36" i="14" s="1"/>
  <c r="AQ28" i="14"/>
  <c r="C28" i="14"/>
  <c r="AS30" i="14"/>
  <c r="AH30" i="14"/>
  <c r="AQ30" i="14"/>
  <c r="AR27" i="14"/>
  <c r="AO27" i="14"/>
  <c r="AL27" i="14"/>
  <c r="AF27" i="14"/>
  <c r="D63" i="14"/>
  <c r="AI63" i="14"/>
  <c r="AK63" i="14"/>
  <c r="AR63" i="14"/>
  <c r="AL50" i="14"/>
  <c r="AC28" i="14"/>
  <c r="AS50" i="14"/>
  <c r="AH28" i="14"/>
  <c r="AE51" i="14"/>
  <c r="AR29" i="14"/>
  <c r="AD29" i="14"/>
  <c r="C54" i="14"/>
  <c r="M127" i="21" s="1"/>
  <c r="AL33" i="14"/>
  <c r="AO33" i="14"/>
  <c r="G56" i="14"/>
  <c r="AF34" i="14"/>
  <c r="AL35" i="14"/>
  <c r="AI35" i="14"/>
  <c r="K63" i="14"/>
  <c r="M63" i="14"/>
  <c r="E36" i="14"/>
  <c r="B36" i="14"/>
  <c r="F35" i="14"/>
  <c r="B35" i="14"/>
  <c r="G35" i="14"/>
  <c r="E31" i="14"/>
  <c r="G31" i="14"/>
  <c r="E30" i="14"/>
  <c r="D30" i="14"/>
  <c r="F29" i="14"/>
  <c r="B29" i="14"/>
  <c r="D29" i="14"/>
  <c r="C29" i="14"/>
  <c r="AA41" i="14"/>
  <c r="K38" i="14"/>
  <c r="N38" i="14"/>
  <c r="M133" i="21"/>
  <c r="M154" i="21"/>
  <c r="M128" i="21"/>
  <c r="AG41" i="14"/>
  <c r="P38" i="14"/>
  <c r="AT28" i="14"/>
  <c r="M139" i="21"/>
  <c r="M163" i="21"/>
  <c r="M41" i="14"/>
  <c r="M40" i="14"/>
  <c r="P40" i="14"/>
  <c r="AG31" i="14"/>
  <c r="AO31" i="14"/>
  <c r="AH31" i="14"/>
  <c r="AL41" i="14"/>
  <c r="AN41" i="14"/>
  <c r="N41" i="14"/>
  <c r="AJ37" i="14"/>
  <c r="AO37" i="14"/>
  <c r="AM37" i="14"/>
  <c r="D37" i="14"/>
  <c r="C37" i="14"/>
  <c r="K36" i="14"/>
  <c r="AJ31" i="14"/>
  <c r="AJ32" i="14"/>
  <c r="AP32" i="14"/>
  <c r="AI32" i="14"/>
  <c r="AH37" i="14"/>
  <c r="AO32" i="14"/>
  <c r="Y28" i="14"/>
  <c r="AQ41" i="14"/>
  <c r="AC41" i="14"/>
  <c r="F41" i="14"/>
  <c r="U41" i="14"/>
  <c r="D59" i="14"/>
  <c r="AF52" i="14"/>
  <c r="AT52" i="14"/>
  <c r="AD52" i="14"/>
  <c r="P49" i="14"/>
  <c r="AE52" i="14"/>
  <c r="AO52" i="14"/>
  <c r="AR31" i="14"/>
  <c r="AI31" i="14"/>
  <c r="AM31" i="14"/>
  <c r="AP31" i="14"/>
  <c r="Y53" i="14"/>
  <c r="AC32" i="14"/>
  <c r="F55" i="14"/>
  <c r="E55" i="14"/>
  <c r="E59" i="14"/>
  <c r="E37" i="14"/>
  <c r="Y61" i="14"/>
  <c r="AC62" i="14"/>
  <c r="AH62" i="14"/>
  <c r="AT62" i="14"/>
  <c r="AA62" i="14"/>
  <c r="AH41" i="14"/>
  <c r="AJ41" i="14"/>
  <c r="AC37" i="14"/>
  <c r="AS37" i="14"/>
  <c r="AQ37" i="14"/>
  <c r="G37" i="14"/>
  <c r="AF31" i="14"/>
  <c r="AD32" i="14"/>
  <c r="AT32" i="14"/>
  <c r="AM32" i="14"/>
  <c r="AF32" i="14"/>
  <c r="AN37" i="14"/>
  <c r="AP37" i="14"/>
  <c r="F59" i="14"/>
  <c r="AP52" i="14"/>
  <c r="N49" i="14"/>
  <c r="AC52" i="14"/>
  <c r="AM52" i="14"/>
  <c r="AR52" i="14"/>
  <c r="AU31" i="14"/>
  <c r="AW31" i="14" s="1"/>
  <c r="AX31" i="14" s="1"/>
  <c r="AY31" i="14" s="1"/>
  <c r="AZ31" i="14" s="1"/>
  <c r="BA31" i="14" s="1"/>
  <c r="BB31" i="14" s="1"/>
  <c r="BC31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P31" i="14" s="1"/>
  <c r="BQ31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CD31" i="14" s="1"/>
  <c r="CE31" i="14" s="1"/>
  <c r="CF31" i="14" s="1"/>
  <c r="CG31" i="14" s="1"/>
  <c r="CH31" i="14" s="1"/>
  <c r="CI31" i="14" s="1"/>
  <c r="CJ31" i="14" s="1"/>
  <c r="CK31" i="14" s="1"/>
  <c r="CL31" i="14" s="1"/>
  <c r="CM31" i="14" s="1"/>
  <c r="CN31" i="14" s="1"/>
  <c r="CO31" i="14" s="1"/>
  <c r="CP31" i="14" s="1"/>
  <c r="CQ31" i="14" s="1"/>
  <c r="CR31" i="14" s="1"/>
  <c r="CS31" i="14" s="1"/>
  <c r="CT31" i="14" s="1"/>
  <c r="CU31" i="14" s="1"/>
  <c r="CV31" i="14" s="1"/>
  <c r="CW31" i="14" s="1"/>
  <c r="CX31" i="14" s="1"/>
  <c r="CY31" i="14" s="1"/>
  <c r="CZ31" i="14" s="1"/>
  <c r="DA31" i="14" s="1"/>
  <c r="DB31" i="14" s="1"/>
  <c r="DC31" i="14" s="1"/>
  <c r="DD31" i="14" s="1"/>
  <c r="DE31" i="14" s="1"/>
  <c r="DF31" i="14" s="1"/>
  <c r="DG31" i="14" s="1"/>
  <c r="DH31" i="14" s="1"/>
  <c r="DI31" i="14" s="1"/>
  <c r="DJ31" i="14" s="1"/>
  <c r="DK31" i="14" s="1"/>
  <c r="DL31" i="14" s="1"/>
  <c r="DM31" i="14" s="1"/>
  <c r="DN31" i="14" s="1"/>
  <c r="DO31" i="14" s="1"/>
  <c r="DP31" i="14" s="1"/>
  <c r="DQ31" i="14" s="1"/>
  <c r="DR31" i="14" s="1"/>
  <c r="DS31" i="14" s="1"/>
  <c r="DT31" i="14" s="1"/>
  <c r="DU31" i="14" s="1"/>
  <c r="DV31" i="14" s="1"/>
  <c r="DW31" i="14" s="1"/>
  <c r="DX31" i="14" s="1"/>
  <c r="DY31" i="14" s="1"/>
  <c r="DZ31" i="14" s="1"/>
  <c r="EA31" i="14" s="1"/>
  <c r="EB31" i="14" s="1"/>
  <c r="EC31" i="14" s="1"/>
  <c r="ED31" i="14" s="1"/>
  <c r="EE31" i="14" s="1"/>
  <c r="EF31" i="14" s="1"/>
  <c r="EG31" i="14" s="1"/>
  <c r="EH31" i="14" s="1"/>
  <c r="EI31" i="14" s="1"/>
  <c r="EJ31" i="14" s="1"/>
  <c r="EK31" i="14" s="1"/>
  <c r="EL31" i="14" s="1"/>
  <c r="EM31" i="14" s="1"/>
  <c r="EN31" i="14" s="1"/>
  <c r="EO31" i="14" s="1"/>
  <c r="EP31" i="14" s="1"/>
  <c r="EQ31" i="14" s="1"/>
  <c r="ER31" i="14" s="1"/>
  <c r="ES31" i="14" s="1"/>
  <c r="ET31" i="14" s="1"/>
  <c r="EU31" i="14" s="1"/>
  <c r="EV31" i="14" s="1"/>
  <c r="EW31" i="14" s="1"/>
  <c r="EX31" i="14" s="1"/>
  <c r="EY31" i="14" s="1"/>
  <c r="EZ31" i="14" s="1"/>
  <c r="FA31" i="14" s="1"/>
  <c r="FB31" i="14" s="1"/>
  <c r="FC31" i="14" s="1"/>
  <c r="FD31" i="14" s="1"/>
  <c r="FE31" i="14" s="1"/>
  <c r="FF31" i="14" s="1"/>
  <c r="FG31" i="14" s="1"/>
  <c r="FH31" i="14" s="1"/>
  <c r="FI31" i="14" s="1"/>
  <c r="FJ31" i="14" s="1"/>
  <c r="FK31" i="14" s="1"/>
  <c r="FL31" i="14" s="1"/>
  <c r="FM31" i="14" s="1"/>
  <c r="FN31" i="14" s="1"/>
  <c r="FO31" i="14" s="1"/>
  <c r="FP31" i="14" s="1"/>
  <c r="FQ31" i="14" s="1"/>
  <c r="FR31" i="14" s="1"/>
  <c r="FS31" i="14" s="1"/>
  <c r="FT31" i="14" s="1"/>
  <c r="FU31" i="14" s="1"/>
  <c r="FV31" i="14" s="1"/>
  <c r="FW31" i="14" s="1"/>
  <c r="FX31" i="14" s="1"/>
  <c r="FY31" i="14" s="1"/>
  <c r="FZ31" i="14" s="1"/>
  <c r="GA31" i="14" s="1"/>
  <c r="GB31" i="14" s="1"/>
  <c r="GC31" i="14" s="1"/>
  <c r="GD31" i="14" s="1"/>
  <c r="GE31" i="14" s="1"/>
  <c r="GF31" i="14" s="1"/>
  <c r="GG31" i="14" s="1"/>
  <c r="GH31" i="14" s="1"/>
  <c r="GI31" i="14" s="1"/>
  <c r="GJ31" i="14" s="1"/>
  <c r="GK31" i="14" s="1"/>
  <c r="GL31" i="14" s="1"/>
  <c r="GM31" i="14" s="1"/>
  <c r="GN31" i="14" s="1"/>
  <c r="GO31" i="14" s="1"/>
  <c r="GP31" i="14" s="1"/>
  <c r="GQ31" i="14" s="1"/>
  <c r="GR31" i="14" s="1"/>
  <c r="AD31" i="14"/>
  <c r="AS31" i="14"/>
  <c r="AK32" i="14"/>
  <c r="G33" i="14"/>
  <c r="B55" i="14"/>
  <c r="U56" i="14"/>
  <c r="Y57" i="14"/>
  <c r="B59" i="14"/>
  <c r="AF37" i="14"/>
  <c r="AA31" i="14"/>
  <c r="AK31" i="14"/>
  <c r="AG32" i="14"/>
  <c r="AU41" i="14"/>
  <c r="AW41" i="14" s="1"/>
  <c r="AX41" i="14" s="1"/>
  <c r="AY41" i="14" s="1"/>
  <c r="AZ41" i="14" s="1"/>
  <c r="BA41" i="14" s="1"/>
  <c r="BB41" i="14" s="1"/>
  <c r="BC41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P41" i="14" s="1"/>
  <c r="BQ41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CD41" i="14" s="1"/>
  <c r="CE41" i="14" s="1"/>
  <c r="CF41" i="14" s="1"/>
  <c r="CG41" i="14" s="1"/>
  <c r="CH41" i="14" s="1"/>
  <c r="CI41" i="14" s="1"/>
  <c r="CJ41" i="14" s="1"/>
  <c r="CK41" i="14" s="1"/>
  <c r="CL41" i="14" s="1"/>
  <c r="CM41" i="14" s="1"/>
  <c r="CN41" i="14" s="1"/>
  <c r="CO41" i="14" s="1"/>
  <c r="CP41" i="14" s="1"/>
  <c r="CQ41" i="14" s="1"/>
  <c r="CR41" i="14" s="1"/>
  <c r="CS41" i="14" s="1"/>
  <c r="CT41" i="14" s="1"/>
  <c r="CU41" i="14" s="1"/>
  <c r="CV41" i="14" s="1"/>
  <c r="CW41" i="14" s="1"/>
  <c r="CX41" i="14" s="1"/>
  <c r="CY41" i="14" s="1"/>
  <c r="CZ41" i="14" s="1"/>
  <c r="DA41" i="14" s="1"/>
  <c r="DB41" i="14" s="1"/>
  <c r="DC41" i="14" s="1"/>
  <c r="DD41" i="14" s="1"/>
  <c r="DE41" i="14" s="1"/>
  <c r="DF41" i="14" s="1"/>
  <c r="DG41" i="14" s="1"/>
  <c r="DH41" i="14" s="1"/>
  <c r="DI41" i="14" s="1"/>
  <c r="DJ41" i="14" s="1"/>
  <c r="DK41" i="14" s="1"/>
  <c r="DL41" i="14" s="1"/>
  <c r="DM41" i="14" s="1"/>
  <c r="DN41" i="14" s="1"/>
  <c r="DO41" i="14" s="1"/>
  <c r="DP41" i="14" s="1"/>
  <c r="DQ41" i="14" s="1"/>
  <c r="DR41" i="14" s="1"/>
  <c r="DS41" i="14" s="1"/>
  <c r="DT41" i="14" s="1"/>
  <c r="DU41" i="14" s="1"/>
  <c r="DV41" i="14" s="1"/>
  <c r="DW41" i="14" s="1"/>
  <c r="DX41" i="14" s="1"/>
  <c r="DY41" i="14" s="1"/>
  <c r="DZ41" i="14" s="1"/>
  <c r="EA41" i="14" s="1"/>
  <c r="EB41" i="14" s="1"/>
  <c r="EC41" i="14" s="1"/>
  <c r="ED41" i="14" s="1"/>
  <c r="EE41" i="14" s="1"/>
  <c r="EF41" i="14" s="1"/>
  <c r="EG41" i="14" s="1"/>
  <c r="EH41" i="14" s="1"/>
  <c r="EI41" i="14" s="1"/>
  <c r="EJ41" i="14" s="1"/>
  <c r="EK41" i="14" s="1"/>
  <c r="EL41" i="14" s="1"/>
  <c r="EM41" i="14" s="1"/>
  <c r="EN41" i="14" s="1"/>
  <c r="EO41" i="14" s="1"/>
  <c r="EP41" i="14" s="1"/>
  <c r="EQ41" i="14" s="1"/>
  <c r="ER41" i="14" s="1"/>
  <c r="ES41" i="14" s="1"/>
  <c r="ET41" i="14" s="1"/>
  <c r="EU41" i="14" s="1"/>
  <c r="EV41" i="14" s="1"/>
  <c r="EW41" i="14" s="1"/>
  <c r="EX41" i="14" s="1"/>
  <c r="EY41" i="14" s="1"/>
  <c r="EZ41" i="14" s="1"/>
  <c r="FA41" i="14" s="1"/>
  <c r="FB41" i="14" s="1"/>
  <c r="FC41" i="14" s="1"/>
  <c r="FD41" i="14" s="1"/>
  <c r="FE41" i="14" s="1"/>
  <c r="FF41" i="14" s="1"/>
  <c r="FG41" i="14" s="1"/>
  <c r="FH41" i="14" s="1"/>
  <c r="FI41" i="14" s="1"/>
  <c r="FJ41" i="14" s="1"/>
  <c r="FK41" i="14" s="1"/>
  <c r="FL41" i="14" s="1"/>
  <c r="FM41" i="14" s="1"/>
  <c r="FN41" i="14" s="1"/>
  <c r="FO41" i="14" s="1"/>
  <c r="FP41" i="14" s="1"/>
  <c r="FQ41" i="14" s="1"/>
  <c r="FR41" i="14" s="1"/>
  <c r="FS41" i="14" s="1"/>
  <c r="FT41" i="14" s="1"/>
  <c r="FU41" i="14" s="1"/>
  <c r="FV41" i="14" s="1"/>
  <c r="FW41" i="14" s="1"/>
  <c r="FX41" i="14" s="1"/>
  <c r="FY41" i="14" s="1"/>
  <c r="FZ41" i="14" s="1"/>
  <c r="GA41" i="14" s="1"/>
  <c r="GB41" i="14" s="1"/>
  <c r="GC41" i="14" s="1"/>
  <c r="GD41" i="14" s="1"/>
  <c r="GE41" i="14" s="1"/>
  <c r="GF41" i="14" s="1"/>
  <c r="GG41" i="14" s="1"/>
  <c r="GH41" i="14" s="1"/>
  <c r="GI41" i="14" s="1"/>
  <c r="GJ41" i="14" s="1"/>
  <c r="GK41" i="14" s="1"/>
  <c r="GL41" i="14" s="1"/>
  <c r="GM41" i="14" s="1"/>
  <c r="GN41" i="14" s="1"/>
  <c r="GO41" i="14" s="1"/>
  <c r="GP41" i="14" s="1"/>
  <c r="GQ41" i="14" s="1"/>
  <c r="GR41" i="14" s="1"/>
  <c r="AI41" i="14"/>
  <c r="AT41" i="14"/>
  <c r="E41" i="14"/>
  <c r="AD41" i="14"/>
  <c r="AF41" i="14"/>
  <c r="AG37" i="14"/>
  <c r="AE37" i="14"/>
  <c r="AU37" i="14"/>
  <c r="AW37" i="14" s="1"/>
  <c r="AX37" i="14" s="1"/>
  <c r="AY37" i="14" s="1"/>
  <c r="AZ37" i="14" s="1"/>
  <c r="BA37" i="14" s="1"/>
  <c r="BB37" i="14" s="1"/>
  <c r="BC37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P37" i="14" s="1"/>
  <c r="BQ37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CD37" i="14" s="1"/>
  <c r="CE37" i="14" s="1"/>
  <c r="CF37" i="14" s="1"/>
  <c r="CG37" i="14" s="1"/>
  <c r="CH37" i="14" s="1"/>
  <c r="CI37" i="14" s="1"/>
  <c r="CJ37" i="14" s="1"/>
  <c r="CK37" i="14" s="1"/>
  <c r="CL37" i="14" s="1"/>
  <c r="CM37" i="14" s="1"/>
  <c r="CN37" i="14" s="1"/>
  <c r="CO37" i="14" s="1"/>
  <c r="CP37" i="14" s="1"/>
  <c r="CQ37" i="14" s="1"/>
  <c r="CR37" i="14" s="1"/>
  <c r="CS37" i="14" s="1"/>
  <c r="CT37" i="14" s="1"/>
  <c r="CU37" i="14" s="1"/>
  <c r="CV37" i="14" s="1"/>
  <c r="CW37" i="14" s="1"/>
  <c r="CX37" i="14" s="1"/>
  <c r="CY37" i="14" s="1"/>
  <c r="CZ37" i="14" s="1"/>
  <c r="DA37" i="14" s="1"/>
  <c r="DB37" i="14" s="1"/>
  <c r="DC37" i="14" s="1"/>
  <c r="DD37" i="14" s="1"/>
  <c r="DE37" i="14" s="1"/>
  <c r="DF37" i="14" s="1"/>
  <c r="DG37" i="14" s="1"/>
  <c r="DH37" i="14" s="1"/>
  <c r="DI37" i="14" s="1"/>
  <c r="DJ37" i="14" s="1"/>
  <c r="DK37" i="14" s="1"/>
  <c r="DL37" i="14" s="1"/>
  <c r="DM37" i="14" s="1"/>
  <c r="DN37" i="14" s="1"/>
  <c r="DO37" i="14" s="1"/>
  <c r="DP37" i="14" s="1"/>
  <c r="DQ37" i="14" s="1"/>
  <c r="DR37" i="14" s="1"/>
  <c r="DS37" i="14" s="1"/>
  <c r="DT37" i="14" s="1"/>
  <c r="DU37" i="14" s="1"/>
  <c r="DV37" i="14" s="1"/>
  <c r="DW37" i="14" s="1"/>
  <c r="DX37" i="14" s="1"/>
  <c r="DY37" i="14" s="1"/>
  <c r="DZ37" i="14" s="1"/>
  <c r="EA37" i="14" s="1"/>
  <c r="EB37" i="14" s="1"/>
  <c r="EC37" i="14" s="1"/>
  <c r="ED37" i="14" s="1"/>
  <c r="EE37" i="14" s="1"/>
  <c r="EF37" i="14" s="1"/>
  <c r="EG37" i="14" s="1"/>
  <c r="EH37" i="14" s="1"/>
  <c r="EI37" i="14" s="1"/>
  <c r="EJ37" i="14" s="1"/>
  <c r="EK37" i="14" s="1"/>
  <c r="EL37" i="14" s="1"/>
  <c r="EM37" i="14" s="1"/>
  <c r="EN37" i="14" s="1"/>
  <c r="EO37" i="14" s="1"/>
  <c r="EP37" i="14" s="1"/>
  <c r="EQ37" i="14" s="1"/>
  <c r="ER37" i="14" s="1"/>
  <c r="ES37" i="14" s="1"/>
  <c r="ET37" i="14" s="1"/>
  <c r="EU37" i="14" s="1"/>
  <c r="EV37" i="14" s="1"/>
  <c r="EW37" i="14" s="1"/>
  <c r="EX37" i="14" s="1"/>
  <c r="EY37" i="14" s="1"/>
  <c r="EZ37" i="14" s="1"/>
  <c r="FA37" i="14" s="1"/>
  <c r="FB37" i="14" s="1"/>
  <c r="FC37" i="14" s="1"/>
  <c r="FD37" i="14" s="1"/>
  <c r="FE37" i="14" s="1"/>
  <c r="FF37" i="14" s="1"/>
  <c r="FG37" i="14" s="1"/>
  <c r="FH37" i="14" s="1"/>
  <c r="FI37" i="14" s="1"/>
  <c r="FJ37" i="14" s="1"/>
  <c r="FK37" i="14" s="1"/>
  <c r="FL37" i="14" s="1"/>
  <c r="FM37" i="14" s="1"/>
  <c r="FN37" i="14" s="1"/>
  <c r="FO37" i="14" s="1"/>
  <c r="FP37" i="14" s="1"/>
  <c r="FQ37" i="14" s="1"/>
  <c r="FR37" i="14" s="1"/>
  <c r="FS37" i="14" s="1"/>
  <c r="FT37" i="14" s="1"/>
  <c r="FU37" i="14" s="1"/>
  <c r="FV37" i="14" s="1"/>
  <c r="FW37" i="14" s="1"/>
  <c r="FX37" i="14" s="1"/>
  <c r="FY37" i="14" s="1"/>
  <c r="FZ37" i="14" s="1"/>
  <c r="GA37" i="14" s="1"/>
  <c r="GB37" i="14" s="1"/>
  <c r="GC37" i="14" s="1"/>
  <c r="GD37" i="14" s="1"/>
  <c r="GE37" i="14" s="1"/>
  <c r="GF37" i="14" s="1"/>
  <c r="GG37" i="14" s="1"/>
  <c r="GH37" i="14" s="1"/>
  <c r="GI37" i="14" s="1"/>
  <c r="GJ37" i="14" s="1"/>
  <c r="GK37" i="14" s="1"/>
  <c r="GL37" i="14" s="1"/>
  <c r="GM37" i="14" s="1"/>
  <c r="GN37" i="14" s="1"/>
  <c r="GO37" i="14" s="1"/>
  <c r="GP37" i="14" s="1"/>
  <c r="GQ37" i="14" s="1"/>
  <c r="GR37" i="14" s="1"/>
  <c r="AH32" i="14"/>
  <c r="AA32" i="14"/>
  <c r="AQ32" i="14"/>
  <c r="AD37" i="14"/>
  <c r="N37" i="14"/>
  <c r="AM41" i="14"/>
  <c r="AS41" i="14"/>
  <c r="AN52" i="14"/>
  <c r="AL52" i="14"/>
  <c r="AK52" i="14"/>
  <c r="AU52" i="14"/>
  <c r="AW52" i="14" s="1"/>
  <c r="AX52" i="14" s="1"/>
  <c r="AY52" i="14" s="1"/>
  <c r="AZ52" i="14" s="1"/>
  <c r="BA52" i="14" s="1"/>
  <c r="BB52" i="14" s="1"/>
  <c r="BC52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P52" i="14" s="1"/>
  <c r="BQ52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CD52" i="14" s="1"/>
  <c r="CE52" i="14" s="1"/>
  <c r="CF52" i="14" s="1"/>
  <c r="CG52" i="14" s="1"/>
  <c r="CH52" i="14" s="1"/>
  <c r="CI52" i="14" s="1"/>
  <c r="CJ52" i="14" s="1"/>
  <c r="CK52" i="14" s="1"/>
  <c r="CL52" i="14" s="1"/>
  <c r="CM52" i="14" s="1"/>
  <c r="CN52" i="14" s="1"/>
  <c r="CO52" i="14" s="1"/>
  <c r="CP52" i="14" s="1"/>
  <c r="CQ52" i="14" s="1"/>
  <c r="CR52" i="14" s="1"/>
  <c r="CS52" i="14" s="1"/>
  <c r="CT52" i="14" s="1"/>
  <c r="CU52" i="14" s="1"/>
  <c r="CV52" i="14" s="1"/>
  <c r="CW52" i="14" s="1"/>
  <c r="CX52" i="14" s="1"/>
  <c r="CY52" i="14" s="1"/>
  <c r="CZ52" i="14" s="1"/>
  <c r="DA52" i="14" s="1"/>
  <c r="DB52" i="14" s="1"/>
  <c r="DC52" i="14" s="1"/>
  <c r="DD52" i="14" s="1"/>
  <c r="DE52" i="14" s="1"/>
  <c r="DF52" i="14" s="1"/>
  <c r="DG52" i="14" s="1"/>
  <c r="DH52" i="14" s="1"/>
  <c r="DI52" i="14" s="1"/>
  <c r="DJ52" i="14" s="1"/>
  <c r="DK52" i="14" s="1"/>
  <c r="DL52" i="14" s="1"/>
  <c r="DM52" i="14" s="1"/>
  <c r="DN52" i="14" s="1"/>
  <c r="DO52" i="14" s="1"/>
  <c r="DP52" i="14" s="1"/>
  <c r="DQ52" i="14" s="1"/>
  <c r="DR52" i="14" s="1"/>
  <c r="DS52" i="14" s="1"/>
  <c r="DT52" i="14" s="1"/>
  <c r="DU52" i="14" s="1"/>
  <c r="DV52" i="14" s="1"/>
  <c r="DW52" i="14" s="1"/>
  <c r="DX52" i="14" s="1"/>
  <c r="DY52" i="14" s="1"/>
  <c r="DZ52" i="14" s="1"/>
  <c r="EA52" i="14" s="1"/>
  <c r="EB52" i="14" s="1"/>
  <c r="EC52" i="14" s="1"/>
  <c r="ED52" i="14" s="1"/>
  <c r="EE52" i="14" s="1"/>
  <c r="EF52" i="14" s="1"/>
  <c r="EG52" i="14" s="1"/>
  <c r="EH52" i="14" s="1"/>
  <c r="EI52" i="14" s="1"/>
  <c r="EJ52" i="14" s="1"/>
  <c r="EK52" i="14" s="1"/>
  <c r="EL52" i="14" s="1"/>
  <c r="EM52" i="14" s="1"/>
  <c r="EN52" i="14" s="1"/>
  <c r="EO52" i="14" s="1"/>
  <c r="EP52" i="14" s="1"/>
  <c r="EQ52" i="14" s="1"/>
  <c r="ER52" i="14" s="1"/>
  <c r="ES52" i="14" s="1"/>
  <c r="ET52" i="14" s="1"/>
  <c r="EU52" i="14" s="1"/>
  <c r="EV52" i="14" s="1"/>
  <c r="EW52" i="14" s="1"/>
  <c r="EX52" i="14" s="1"/>
  <c r="EY52" i="14" s="1"/>
  <c r="EZ52" i="14" s="1"/>
  <c r="FA52" i="14" s="1"/>
  <c r="FB52" i="14" s="1"/>
  <c r="FC52" i="14" s="1"/>
  <c r="FD52" i="14" s="1"/>
  <c r="FE52" i="14" s="1"/>
  <c r="FF52" i="14" s="1"/>
  <c r="FG52" i="14" s="1"/>
  <c r="FH52" i="14" s="1"/>
  <c r="FI52" i="14" s="1"/>
  <c r="FJ52" i="14" s="1"/>
  <c r="FK52" i="14" s="1"/>
  <c r="FL52" i="14" s="1"/>
  <c r="FM52" i="14" s="1"/>
  <c r="FN52" i="14" s="1"/>
  <c r="FO52" i="14" s="1"/>
  <c r="FP52" i="14" s="1"/>
  <c r="FQ52" i="14" s="1"/>
  <c r="FR52" i="14" s="1"/>
  <c r="FS52" i="14" s="1"/>
  <c r="FT52" i="14" s="1"/>
  <c r="FU52" i="14" s="1"/>
  <c r="FV52" i="14" s="1"/>
  <c r="FW52" i="14" s="1"/>
  <c r="FX52" i="14" s="1"/>
  <c r="FY52" i="14" s="1"/>
  <c r="FZ52" i="14" s="1"/>
  <c r="GA52" i="14" s="1"/>
  <c r="GB52" i="14" s="1"/>
  <c r="GC52" i="14" s="1"/>
  <c r="GD52" i="14" s="1"/>
  <c r="GE52" i="14" s="1"/>
  <c r="GF52" i="14" s="1"/>
  <c r="GG52" i="14" s="1"/>
  <c r="GH52" i="14" s="1"/>
  <c r="GI52" i="14" s="1"/>
  <c r="GJ52" i="14" s="1"/>
  <c r="GK52" i="14" s="1"/>
  <c r="GL52" i="14" s="1"/>
  <c r="GM52" i="14" s="1"/>
  <c r="GN52" i="14" s="1"/>
  <c r="GO52" i="14" s="1"/>
  <c r="GP52" i="14" s="1"/>
  <c r="GQ52" i="14" s="1"/>
  <c r="GR52" i="14" s="1"/>
  <c r="AL31" i="14"/>
  <c r="AT31" i="14"/>
  <c r="AC31" i="14"/>
  <c r="AE31" i="14"/>
  <c r="M57" i="14"/>
  <c r="N59" i="14"/>
  <c r="AA37" i="14"/>
  <c r="M38" i="14"/>
  <c r="D39" i="14"/>
  <c r="AS62" i="14"/>
  <c r="N54" i="14"/>
  <c r="N62" i="14"/>
  <c r="K62" i="14"/>
  <c r="M62" i="14"/>
  <c r="G34" i="14"/>
  <c r="M37" i="14"/>
  <c r="Y29" i="14"/>
  <c r="M36" i="14"/>
  <c r="D32" i="14"/>
  <c r="G32" i="14"/>
  <c r="K41" i="14"/>
  <c r="B33" i="14"/>
  <c r="D34" i="14"/>
  <c r="W35" i="14"/>
  <c r="Y30" i="14"/>
  <c r="N61" i="14"/>
  <c r="K61" i="14"/>
  <c r="P58" i="14"/>
  <c r="N58" i="14"/>
  <c r="N35" i="14"/>
  <c r="K35" i="14"/>
  <c r="E32" i="14"/>
  <c r="D41" i="14"/>
  <c r="E34" i="14"/>
  <c r="Y34" i="14"/>
  <c r="B34" i="14"/>
  <c r="M58" i="14"/>
  <c r="AI59" i="14"/>
  <c r="AL59" i="14"/>
  <c r="AG59" i="14"/>
  <c r="AN59" i="14"/>
  <c r="AR59" i="14"/>
  <c r="K54" i="14"/>
  <c r="AQ51" i="14"/>
  <c r="AU51" i="14"/>
  <c r="AW51" i="14" s="1"/>
  <c r="AX51" i="14" s="1"/>
  <c r="AY51" i="14" s="1"/>
  <c r="AZ51" i="14" s="1"/>
  <c r="BA51" i="14" s="1"/>
  <c r="BB51" i="14" s="1"/>
  <c r="BC51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P51" i="14" s="1"/>
  <c r="BQ51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CD51" i="14" s="1"/>
  <c r="CE51" i="14" s="1"/>
  <c r="CF51" i="14" s="1"/>
  <c r="CG51" i="14" s="1"/>
  <c r="CH51" i="14" s="1"/>
  <c r="CI51" i="14" s="1"/>
  <c r="CJ51" i="14" s="1"/>
  <c r="CK51" i="14" s="1"/>
  <c r="CL51" i="14" s="1"/>
  <c r="CM51" i="14" s="1"/>
  <c r="CN51" i="14" s="1"/>
  <c r="CO51" i="14" s="1"/>
  <c r="CP51" i="14" s="1"/>
  <c r="CQ51" i="14" s="1"/>
  <c r="CR51" i="14" s="1"/>
  <c r="CS51" i="14" s="1"/>
  <c r="CT51" i="14" s="1"/>
  <c r="CU51" i="14" s="1"/>
  <c r="CV51" i="14" s="1"/>
  <c r="CW51" i="14" s="1"/>
  <c r="CX51" i="14" s="1"/>
  <c r="CY51" i="14" s="1"/>
  <c r="CZ51" i="14" s="1"/>
  <c r="DA51" i="14" s="1"/>
  <c r="DB51" i="14" s="1"/>
  <c r="DC51" i="14" s="1"/>
  <c r="DD51" i="14" s="1"/>
  <c r="DE51" i="14" s="1"/>
  <c r="DF51" i="14" s="1"/>
  <c r="DG51" i="14" s="1"/>
  <c r="DH51" i="14" s="1"/>
  <c r="DI51" i="14" s="1"/>
  <c r="DJ51" i="14" s="1"/>
  <c r="DK51" i="14" s="1"/>
  <c r="DL51" i="14" s="1"/>
  <c r="DM51" i="14" s="1"/>
  <c r="DN51" i="14" s="1"/>
  <c r="DO51" i="14" s="1"/>
  <c r="DP51" i="14" s="1"/>
  <c r="DQ51" i="14" s="1"/>
  <c r="DR51" i="14" s="1"/>
  <c r="DS51" i="14" s="1"/>
  <c r="DT51" i="14" s="1"/>
  <c r="DU51" i="14" s="1"/>
  <c r="DV51" i="14" s="1"/>
  <c r="DW51" i="14" s="1"/>
  <c r="DX51" i="14" s="1"/>
  <c r="DY51" i="14" s="1"/>
  <c r="DZ51" i="14" s="1"/>
  <c r="EA51" i="14" s="1"/>
  <c r="EB51" i="14" s="1"/>
  <c r="EC51" i="14" s="1"/>
  <c r="ED51" i="14" s="1"/>
  <c r="EE51" i="14" s="1"/>
  <c r="EF51" i="14" s="1"/>
  <c r="EG51" i="14" s="1"/>
  <c r="EH51" i="14" s="1"/>
  <c r="EI51" i="14" s="1"/>
  <c r="EJ51" i="14" s="1"/>
  <c r="EK51" i="14" s="1"/>
  <c r="EL51" i="14" s="1"/>
  <c r="EM51" i="14" s="1"/>
  <c r="EN51" i="14" s="1"/>
  <c r="EO51" i="14" s="1"/>
  <c r="EP51" i="14" s="1"/>
  <c r="EQ51" i="14" s="1"/>
  <c r="ER51" i="14" s="1"/>
  <c r="ES51" i="14" s="1"/>
  <c r="ET51" i="14" s="1"/>
  <c r="EU51" i="14" s="1"/>
  <c r="EV51" i="14" s="1"/>
  <c r="EW51" i="14" s="1"/>
  <c r="EX51" i="14" s="1"/>
  <c r="EY51" i="14" s="1"/>
  <c r="EZ51" i="14" s="1"/>
  <c r="FA51" i="14" s="1"/>
  <c r="FB51" i="14" s="1"/>
  <c r="FC51" i="14" s="1"/>
  <c r="FD51" i="14" s="1"/>
  <c r="FE51" i="14" s="1"/>
  <c r="FF51" i="14" s="1"/>
  <c r="FG51" i="14" s="1"/>
  <c r="FH51" i="14" s="1"/>
  <c r="FI51" i="14" s="1"/>
  <c r="FJ51" i="14" s="1"/>
  <c r="FK51" i="14" s="1"/>
  <c r="FL51" i="14" s="1"/>
  <c r="FM51" i="14" s="1"/>
  <c r="FN51" i="14" s="1"/>
  <c r="FO51" i="14" s="1"/>
  <c r="FP51" i="14" s="1"/>
  <c r="FQ51" i="14" s="1"/>
  <c r="FR51" i="14" s="1"/>
  <c r="FS51" i="14" s="1"/>
  <c r="FT51" i="14" s="1"/>
  <c r="FU51" i="14" s="1"/>
  <c r="FV51" i="14" s="1"/>
  <c r="FW51" i="14" s="1"/>
  <c r="FX51" i="14" s="1"/>
  <c r="FY51" i="14" s="1"/>
  <c r="FZ51" i="14" s="1"/>
  <c r="GA51" i="14" s="1"/>
  <c r="GB51" i="14" s="1"/>
  <c r="GC51" i="14" s="1"/>
  <c r="GD51" i="14" s="1"/>
  <c r="GE51" i="14" s="1"/>
  <c r="GF51" i="14" s="1"/>
  <c r="GG51" i="14" s="1"/>
  <c r="GH51" i="14" s="1"/>
  <c r="GI51" i="14" s="1"/>
  <c r="GJ51" i="14" s="1"/>
  <c r="GK51" i="14" s="1"/>
  <c r="GL51" i="14" s="1"/>
  <c r="GM51" i="14" s="1"/>
  <c r="GN51" i="14" s="1"/>
  <c r="GO51" i="14" s="1"/>
  <c r="GP51" i="14" s="1"/>
  <c r="GQ51" i="14" s="1"/>
  <c r="GR51" i="14" s="1"/>
  <c r="AT51" i="14"/>
  <c r="AS51" i="14"/>
  <c r="AJ51" i="14"/>
  <c r="AQ50" i="14"/>
  <c r="AK50" i="14"/>
  <c r="AP50" i="14"/>
  <c r="AN50" i="14"/>
  <c r="Y63" i="14"/>
  <c r="W63" i="14"/>
  <c r="B60" i="14"/>
  <c r="E60" i="14"/>
  <c r="G60" i="14"/>
  <c r="C60" i="14"/>
  <c r="D33" i="14"/>
  <c r="E33" i="14"/>
  <c r="N40" i="14"/>
  <c r="K40" i="14"/>
  <c r="F32" i="14"/>
  <c r="C41" i="14"/>
  <c r="G41" i="14"/>
  <c r="M61" i="14"/>
  <c r="M152" i="21"/>
  <c r="N152" i="21" s="1"/>
  <c r="C33" i="14"/>
  <c r="K56" i="14"/>
  <c r="M56" i="14"/>
  <c r="M55" i="14"/>
  <c r="N55" i="14"/>
  <c r="B31" i="14"/>
  <c r="C31" i="14"/>
  <c r="AK56" i="14"/>
  <c r="AE56" i="14"/>
  <c r="AR56" i="14"/>
  <c r="AA56" i="14"/>
  <c r="AL56" i="14"/>
  <c r="AF56" i="14"/>
  <c r="AS55" i="14"/>
  <c r="AQ55" i="14"/>
  <c r="AU55" i="14"/>
  <c r="AW55" i="14" s="1"/>
  <c r="AX55" i="14" s="1"/>
  <c r="AY55" i="14" s="1"/>
  <c r="AZ55" i="14" s="1"/>
  <c r="BA55" i="14" s="1"/>
  <c r="BB55" i="14" s="1"/>
  <c r="BC55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P55" i="14" s="1"/>
  <c r="BQ55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CD55" i="14" s="1"/>
  <c r="CE55" i="14" s="1"/>
  <c r="CF55" i="14" s="1"/>
  <c r="CG55" i="14" s="1"/>
  <c r="CH55" i="14" s="1"/>
  <c r="CI55" i="14" s="1"/>
  <c r="CJ55" i="14" s="1"/>
  <c r="CK55" i="14" s="1"/>
  <c r="CL55" i="14" s="1"/>
  <c r="CM55" i="14" s="1"/>
  <c r="CN55" i="14" s="1"/>
  <c r="CO55" i="14" s="1"/>
  <c r="CP55" i="14" s="1"/>
  <c r="CQ55" i="14" s="1"/>
  <c r="CR55" i="14" s="1"/>
  <c r="CS55" i="14" s="1"/>
  <c r="CT55" i="14" s="1"/>
  <c r="CU55" i="14" s="1"/>
  <c r="CV55" i="14" s="1"/>
  <c r="CW55" i="14" s="1"/>
  <c r="CX55" i="14" s="1"/>
  <c r="CY55" i="14" s="1"/>
  <c r="CZ55" i="14" s="1"/>
  <c r="DA55" i="14" s="1"/>
  <c r="DB55" i="14" s="1"/>
  <c r="DC55" i="14" s="1"/>
  <c r="DD55" i="14" s="1"/>
  <c r="DE55" i="14" s="1"/>
  <c r="DF55" i="14" s="1"/>
  <c r="DG55" i="14" s="1"/>
  <c r="DH55" i="14" s="1"/>
  <c r="DI55" i="14" s="1"/>
  <c r="DJ55" i="14" s="1"/>
  <c r="DK55" i="14" s="1"/>
  <c r="DL55" i="14" s="1"/>
  <c r="DM55" i="14" s="1"/>
  <c r="DN55" i="14" s="1"/>
  <c r="DO55" i="14" s="1"/>
  <c r="DP55" i="14" s="1"/>
  <c r="DQ55" i="14" s="1"/>
  <c r="DR55" i="14" s="1"/>
  <c r="DS55" i="14" s="1"/>
  <c r="DT55" i="14" s="1"/>
  <c r="DU55" i="14" s="1"/>
  <c r="DV55" i="14" s="1"/>
  <c r="DW55" i="14" s="1"/>
  <c r="DX55" i="14" s="1"/>
  <c r="DY55" i="14" s="1"/>
  <c r="DZ55" i="14" s="1"/>
  <c r="EA55" i="14" s="1"/>
  <c r="EB55" i="14" s="1"/>
  <c r="EC55" i="14" s="1"/>
  <c r="ED55" i="14" s="1"/>
  <c r="EE55" i="14" s="1"/>
  <c r="EF55" i="14" s="1"/>
  <c r="EG55" i="14" s="1"/>
  <c r="EH55" i="14" s="1"/>
  <c r="EI55" i="14" s="1"/>
  <c r="EJ55" i="14" s="1"/>
  <c r="EK55" i="14" s="1"/>
  <c r="EL55" i="14" s="1"/>
  <c r="EM55" i="14" s="1"/>
  <c r="EN55" i="14" s="1"/>
  <c r="EO55" i="14" s="1"/>
  <c r="EP55" i="14" s="1"/>
  <c r="EQ55" i="14" s="1"/>
  <c r="ER55" i="14" s="1"/>
  <c r="ES55" i="14" s="1"/>
  <c r="ET55" i="14" s="1"/>
  <c r="EU55" i="14" s="1"/>
  <c r="EV55" i="14" s="1"/>
  <c r="EW55" i="14" s="1"/>
  <c r="EX55" i="14" s="1"/>
  <c r="EY55" i="14" s="1"/>
  <c r="EZ55" i="14" s="1"/>
  <c r="FA55" i="14" s="1"/>
  <c r="FB55" i="14" s="1"/>
  <c r="FC55" i="14" s="1"/>
  <c r="FD55" i="14" s="1"/>
  <c r="FE55" i="14" s="1"/>
  <c r="FF55" i="14" s="1"/>
  <c r="FG55" i="14" s="1"/>
  <c r="FH55" i="14" s="1"/>
  <c r="FI55" i="14" s="1"/>
  <c r="FJ55" i="14" s="1"/>
  <c r="FK55" i="14" s="1"/>
  <c r="FL55" i="14" s="1"/>
  <c r="FM55" i="14" s="1"/>
  <c r="FN55" i="14" s="1"/>
  <c r="FO55" i="14" s="1"/>
  <c r="FP55" i="14" s="1"/>
  <c r="FQ55" i="14" s="1"/>
  <c r="FR55" i="14" s="1"/>
  <c r="FS55" i="14" s="1"/>
  <c r="FT55" i="14" s="1"/>
  <c r="FU55" i="14" s="1"/>
  <c r="FV55" i="14" s="1"/>
  <c r="FW55" i="14" s="1"/>
  <c r="FX55" i="14" s="1"/>
  <c r="FY55" i="14" s="1"/>
  <c r="FZ55" i="14" s="1"/>
  <c r="GA55" i="14" s="1"/>
  <c r="GB55" i="14" s="1"/>
  <c r="GC55" i="14" s="1"/>
  <c r="GD55" i="14" s="1"/>
  <c r="GE55" i="14" s="1"/>
  <c r="GF55" i="14" s="1"/>
  <c r="GG55" i="14" s="1"/>
  <c r="GH55" i="14" s="1"/>
  <c r="GI55" i="14" s="1"/>
  <c r="GJ55" i="14" s="1"/>
  <c r="GK55" i="14" s="1"/>
  <c r="GL55" i="14" s="1"/>
  <c r="GM55" i="14" s="1"/>
  <c r="GN55" i="14" s="1"/>
  <c r="GO55" i="14" s="1"/>
  <c r="GP55" i="14" s="1"/>
  <c r="GQ55" i="14" s="1"/>
  <c r="GR55" i="14" s="1"/>
  <c r="AT55" i="14"/>
  <c r="AJ55" i="14"/>
  <c r="AA55" i="14"/>
  <c r="AU54" i="14"/>
  <c r="AW54" i="14" s="1"/>
  <c r="AX54" i="14" s="1"/>
  <c r="AY54" i="14" s="1"/>
  <c r="AZ54" i="14" s="1"/>
  <c r="BA54" i="14" s="1"/>
  <c r="BB54" i="14" s="1"/>
  <c r="BC54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P54" i="14" s="1"/>
  <c r="BQ54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CD54" i="14" s="1"/>
  <c r="CE54" i="14" s="1"/>
  <c r="CF54" i="14" s="1"/>
  <c r="CG54" i="14" s="1"/>
  <c r="CH54" i="14" s="1"/>
  <c r="CI54" i="14" s="1"/>
  <c r="CJ54" i="14" s="1"/>
  <c r="CK54" i="14" s="1"/>
  <c r="CL54" i="14" s="1"/>
  <c r="CM54" i="14" s="1"/>
  <c r="CN54" i="14" s="1"/>
  <c r="CO54" i="14" s="1"/>
  <c r="CP54" i="14" s="1"/>
  <c r="CQ54" i="14" s="1"/>
  <c r="CR54" i="14" s="1"/>
  <c r="CS54" i="14" s="1"/>
  <c r="CT54" i="14" s="1"/>
  <c r="CU54" i="14" s="1"/>
  <c r="CV54" i="14" s="1"/>
  <c r="CW54" i="14" s="1"/>
  <c r="CX54" i="14" s="1"/>
  <c r="CY54" i="14" s="1"/>
  <c r="CZ54" i="14" s="1"/>
  <c r="DA54" i="14" s="1"/>
  <c r="DB54" i="14" s="1"/>
  <c r="DC54" i="14" s="1"/>
  <c r="DD54" i="14" s="1"/>
  <c r="DE54" i="14" s="1"/>
  <c r="DF54" i="14" s="1"/>
  <c r="DG54" i="14" s="1"/>
  <c r="DH54" i="14" s="1"/>
  <c r="DI54" i="14" s="1"/>
  <c r="DJ54" i="14" s="1"/>
  <c r="DK54" i="14" s="1"/>
  <c r="DL54" i="14" s="1"/>
  <c r="DM54" i="14" s="1"/>
  <c r="DN54" i="14" s="1"/>
  <c r="DO54" i="14" s="1"/>
  <c r="DP54" i="14" s="1"/>
  <c r="DQ54" i="14" s="1"/>
  <c r="DR54" i="14" s="1"/>
  <c r="DS54" i="14" s="1"/>
  <c r="DT54" i="14" s="1"/>
  <c r="DU54" i="14" s="1"/>
  <c r="DV54" i="14" s="1"/>
  <c r="DW54" i="14" s="1"/>
  <c r="DX54" i="14" s="1"/>
  <c r="DY54" i="14" s="1"/>
  <c r="DZ54" i="14" s="1"/>
  <c r="EA54" i="14" s="1"/>
  <c r="EB54" i="14" s="1"/>
  <c r="EC54" i="14" s="1"/>
  <c r="ED54" i="14" s="1"/>
  <c r="EE54" i="14" s="1"/>
  <c r="EF54" i="14" s="1"/>
  <c r="EG54" i="14" s="1"/>
  <c r="EH54" i="14" s="1"/>
  <c r="EI54" i="14" s="1"/>
  <c r="EJ54" i="14" s="1"/>
  <c r="EK54" i="14" s="1"/>
  <c r="EL54" i="14" s="1"/>
  <c r="EM54" i="14" s="1"/>
  <c r="EN54" i="14" s="1"/>
  <c r="EO54" i="14" s="1"/>
  <c r="EP54" i="14" s="1"/>
  <c r="EQ54" i="14" s="1"/>
  <c r="ER54" i="14" s="1"/>
  <c r="ES54" i="14" s="1"/>
  <c r="ET54" i="14" s="1"/>
  <c r="EU54" i="14" s="1"/>
  <c r="EV54" i="14" s="1"/>
  <c r="EW54" i="14" s="1"/>
  <c r="EX54" i="14" s="1"/>
  <c r="EY54" i="14" s="1"/>
  <c r="EZ54" i="14" s="1"/>
  <c r="FA54" i="14" s="1"/>
  <c r="FB54" i="14" s="1"/>
  <c r="FC54" i="14" s="1"/>
  <c r="FD54" i="14" s="1"/>
  <c r="FE54" i="14" s="1"/>
  <c r="FF54" i="14" s="1"/>
  <c r="FG54" i="14" s="1"/>
  <c r="FH54" i="14" s="1"/>
  <c r="FI54" i="14" s="1"/>
  <c r="FJ54" i="14" s="1"/>
  <c r="FK54" i="14" s="1"/>
  <c r="FL54" i="14" s="1"/>
  <c r="FM54" i="14" s="1"/>
  <c r="FN54" i="14" s="1"/>
  <c r="FO54" i="14" s="1"/>
  <c r="FP54" i="14" s="1"/>
  <c r="FQ54" i="14" s="1"/>
  <c r="FR54" i="14" s="1"/>
  <c r="FS54" i="14" s="1"/>
  <c r="FT54" i="14" s="1"/>
  <c r="FU54" i="14" s="1"/>
  <c r="FV54" i="14" s="1"/>
  <c r="FW54" i="14" s="1"/>
  <c r="FX54" i="14" s="1"/>
  <c r="FY54" i="14" s="1"/>
  <c r="FZ54" i="14" s="1"/>
  <c r="GA54" i="14" s="1"/>
  <c r="GB54" i="14" s="1"/>
  <c r="GC54" i="14" s="1"/>
  <c r="GD54" i="14" s="1"/>
  <c r="GE54" i="14" s="1"/>
  <c r="GF54" i="14" s="1"/>
  <c r="GG54" i="14" s="1"/>
  <c r="GH54" i="14" s="1"/>
  <c r="GI54" i="14" s="1"/>
  <c r="GJ54" i="14" s="1"/>
  <c r="GK54" i="14" s="1"/>
  <c r="GL54" i="14" s="1"/>
  <c r="GM54" i="14" s="1"/>
  <c r="GN54" i="14" s="1"/>
  <c r="GO54" i="14" s="1"/>
  <c r="GP54" i="14" s="1"/>
  <c r="GQ54" i="14" s="1"/>
  <c r="GR54" i="14" s="1"/>
  <c r="AG54" i="14"/>
  <c r="AL54" i="14"/>
  <c r="D61" i="14"/>
  <c r="C61" i="14"/>
  <c r="E61" i="14"/>
  <c r="D57" i="14"/>
  <c r="G57" i="14"/>
  <c r="M59" i="14"/>
  <c r="M66" i="21"/>
  <c r="AT53" i="14"/>
  <c r="AU53" i="14"/>
  <c r="AW53" i="14" s="1"/>
  <c r="AX53" i="14" s="1"/>
  <c r="AY53" i="14" s="1"/>
  <c r="AZ53" i="14" s="1"/>
  <c r="BA53" i="14" s="1"/>
  <c r="BB53" i="14" s="1"/>
  <c r="BC53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P53" i="14" s="1"/>
  <c r="BQ53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CD53" i="14" s="1"/>
  <c r="CE53" i="14" s="1"/>
  <c r="CF53" i="14" s="1"/>
  <c r="CG53" i="14" s="1"/>
  <c r="CH53" i="14" s="1"/>
  <c r="CI53" i="14" s="1"/>
  <c r="CJ53" i="14" s="1"/>
  <c r="CK53" i="14" s="1"/>
  <c r="CL53" i="14" s="1"/>
  <c r="CM53" i="14" s="1"/>
  <c r="CN53" i="14" s="1"/>
  <c r="CO53" i="14" s="1"/>
  <c r="CP53" i="14" s="1"/>
  <c r="CQ53" i="14" s="1"/>
  <c r="CR53" i="14" s="1"/>
  <c r="CS53" i="14" s="1"/>
  <c r="CT53" i="14" s="1"/>
  <c r="CU53" i="14" s="1"/>
  <c r="CV53" i="14" s="1"/>
  <c r="CW53" i="14" s="1"/>
  <c r="CX53" i="14" s="1"/>
  <c r="CY53" i="14" s="1"/>
  <c r="CZ53" i="14" s="1"/>
  <c r="DA53" i="14" s="1"/>
  <c r="DB53" i="14" s="1"/>
  <c r="DC53" i="14" s="1"/>
  <c r="DD53" i="14" s="1"/>
  <c r="DE53" i="14" s="1"/>
  <c r="DF53" i="14" s="1"/>
  <c r="DG53" i="14" s="1"/>
  <c r="DH53" i="14" s="1"/>
  <c r="DI53" i="14" s="1"/>
  <c r="DJ53" i="14" s="1"/>
  <c r="DK53" i="14" s="1"/>
  <c r="DL53" i="14" s="1"/>
  <c r="DM53" i="14" s="1"/>
  <c r="DN53" i="14" s="1"/>
  <c r="DO53" i="14" s="1"/>
  <c r="DP53" i="14" s="1"/>
  <c r="DQ53" i="14" s="1"/>
  <c r="DR53" i="14" s="1"/>
  <c r="DS53" i="14" s="1"/>
  <c r="DT53" i="14" s="1"/>
  <c r="DU53" i="14" s="1"/>
  <c r="DV53" i="14" s="1"/>
  <c r="DW53" i="14" s="1"/>
  <c r="DX53" i="14" s="1"/>
  <c r="DY53" i="14" s="1"/>
  <c r="DZ53" i="14" s="1"/>
  <c r="EA53" i="14" s="1"/>
  <c r="EB53" i="14" s="1"/>
  <c r="EC53" i="14" s="1"/>
  <c r="ED53" i="14" s="1"/>
  <c r="EE53" i="14" s="1"/>
  <c r="EF53" i="14" s="1"/>
  <c r="EG53" i="14" s="1"/>
  <c r="EH53" i="14" s="1"/>
  <c r="EI53" i="14" s="1"/>
  <c r="EJ53" i="14" s="1"/>
  <c r="EK53" i="14" s="1"/>
  <c r="EL53" i="14" s="1"/>
  <c r="EM53" i="14" s="1"/>
  <c r="EN53" i="14" s="1"/>
  <c r="EO53" i="14" s="1"/>
  <c r="EP53" i="14" s="1"/>
  <c r="EQ53" i="14" s="1"/>
  <c r="ER53" i="14" s="1"/>
  <c r="ES53" i="14" s="1"/>
  <c r="ET53" i="14" s="1"/>
  <c r="EU53" i="14" s="1"/>
  <c r="EV53" i="14" s="1"/>
  <c r="EW53" i="14" s="1"/>
  <c r="EX53" i="14" s="1"/>
  <c r="EY53" i="14" s="1"/>
  <c r="EZ53" i="14" s="1"/>
  <c r="FA53" i="14" s="1"/>
  <c r="FB53" i="14" s="1"/>
  <c r="FC53" i="14" s="1"/>
  <c r="FD53" i="14" s="1"/>
  <c r="FE53" i="14" s="1"/>
  <c r="FF53" i="14" s="1"/>
  <c r="FG53" i="14" s="1"/>
  <c r="FH53" i="14" s="1"/>
  <c r="FI53" i="14" s="1"/>
  <c r="FJ53" i="14" s="1"/>
  <c r="FK53" i="14" s="1"/>
  <c r="FL53" i="14" s="1"/>
  <c r="FM53" i="14" s="1"/>
  <c r="FN53" i="14" s="1"/>
  <c r="FO53" i="14" s="1"/>
  <c r="FP53" i="14" s="1"/>
  <c r="FQ53" i="14" s="1"/>
  <c r="FR53" i="14" s="1"/>
  <c r="FS53" i="14" s="1"/>
  <c r="FT53" i="14" s="1"/>
  <c r="FU53" i="14" s="1"/>
  <c r="FV53" i="14" s="1"/>
  <c r="FW53" i="14" s="1"/>
  <c r="FX53" i="14" s="1"/>
  <c r="FY53" i="14" s="1"/>
  <c r="FZ53" i="14" s="1"/>
  <c r="GA53" i="14" s="1"/>
  <c r="GB53" i="14" s="1"/>
  <c r="GC53" i="14" s="1"/>
  <c r="GD53" i="14" s="1"/>
  <c r="GE53" i="14" s="1"/>
  <c r="GF53" i="14" s="1"/>
  <c r="GG53" i="14" s="1"/>
  <c r="GH53" i="14" s="1"/>
  <c r="GI53" i="14" s="1"/>
  <c r="GJ53" i="14" s="1"/>
  <c r="GK53" i="14" s="1"/>
  <c r="GL53" i="14" s="1"/>
  <c r="GM53" i="14" s="1"/>
  <c r="GN53" i="14" s="1"/>
  <c r="GO53" i="14" s="1"/>
  <c r="GP53" i="14" s="1"/>
  <c r="GQ53" i="14" s="1"/>
  <c r="GR53" i="14" s="1"/>
  <c r="AQ53" i="14"/>
  <c r="U54" i="14"/>
  <c r="AG57" i="14"/>
  <c r="AR58" i="14"/>
  <c r="AK58" i="14"/>
  <c r="N60" i="14"/>
  <c r="M60" i="14"/>
  <c r="M51" i="14"/>
  <c r="D5" i="14"/>
  <c r="G14" i="14"/>
  <c r="E18" i="14"/>
  <c r="M14" i="21" s="1"/>
  <c r="B18" i="14"/>
  <c r="M89" i="21"/>
  <c r="M71" i="21"/>
  <c r="M82" i="21"/>
  <c r="M49" i="21"/>
  <c r="M123" i="21"/>
  <c r="M76" i="21"/>
  <c r="M119" i="21"/>
  <c r="N119" i="21" s="1"/>
  <c r="N120" i="21" s="1"/>
  <c r="M19" i="21"/>
  <c r="M106" i="21"/>
  <c r="M97" i="21"/>
  <c r="M62" i="21"/>
  <c r="N62" i="21" s="1"/>
  <c r="N63" i="21" s="1"/>
  <c r="F15" i="14"/>
  <c r="G15" i="14"/>
  <c r="B15" i="14"/>
  <c r="F14" i="14"/>
  <c r="D14" i="14"/>
  <c r="F13" i="14"/>
  <c r="C11" i="14"/>
  <c r="B11" i="14"/>
  <c r="C10" i="14"/>
  <c r="M24" i="21" s="1"/>
  <c r="B10" i="14"/>
  <c r="G9" i="14"/>
  <c r="C9" i="14"/>
  <c r="B9" i="14"/>
  <c r="D9" i="14"/>
  <c r="F9" i="14"/>
  <c r="C7" i="14"/>
  <c r="B7" i="14"/>
  <c r="C6" i="14"/>
  <c r="E5" i="14"/>
  <c r="L137" i="21"/>
  <c r="L87" i="21"/>
  <c r="M87" i="21" s="1"/>
  <c r="N87" i="21" s="1"/>
  <c r="L69" i="21"/>
  <c r="M69" i="21" s="1"/>
  <c r="N69" i="21" s="1"/>
  <c r="L138" i="21"/>
  <c r="M138" i="21" s="1"/>
  <c r="L162" i="21"/>
  <c r="M162" i="21" s="1"/>
  <c r="L80" i="21"/>
  <c r="M80" i="21" s="1"/>
  <c r="N80" i="21" s="1"/>
  <c r="L65" i="21"/>
  <c r="M65" i="21" s="1"/>
  <c r="N65" i="21" s="1"/>
  <c r="L161" i="21"/>
  <c r="M161" i="21" s="1"/>
  <c r="N161" i="21" s="1"/>
  <c r="I24" i="21"/>
  <c r="J24" i="21" s="1"/>
  <c r="I162" i="21"/>
  <c r="J162" i="21" s="1"/>
  <c r="I153" i="21"/>
  <c r="J153" i="21" s="1"/>
  <c r="I138" i="21"/>
  <c r="J138" i="21" s="1"/>
  <c r="I132" i="21"/>
  <c r="J132" i="21" s="1"/>
  <c r="I105" i="21"/>
  <c r="J105" i="21" s="1"/>
  <c r="I88" i="21"/>
  <c r="J88" i="21" s="1"/>
  <c r="I70" i="21"/>
  <c r="J70" i="21" s="1"/>
  <c r="L145" i="21"/>
  <c r="M145" i="21" s="1"/>
  <c r="L144" i="21"/>
  <c r="L104" i="21"/>
  <c r="M104" i="21" s="1"/>
  <c r="N104" i="21" s="1"/>
  <c r="L105" i="21"/>
  <c r="M105" i="21" s="1"/>
  <c r="I75" i="21"/>
  <c r="J75" i="21" s="1"/>
  <c r="L96" i="21"/>
  <c r="M96" i="21" s="1"/>
  <c r="L153" i="21"/>
  <c r="M153" i="21" s="1"/>
  <c r="L126" i="21"/>
  <c r="I96" i="21"/>
  <c r="J96" i="21" s="1"/>
  <c r="L74" i="21"/>
  <c r="L75" i="21"/>
  <c r="M75" i="21" s="1"/>
  <c r="I66" i="21"/>
  <c r="J66" i="21" s="1"/>
  <c r="I145" i="21"/>
  <c r="J145" i="21" s="1"/>
  <c r="L95" i="21"/>
  <c r="L70" i="21"/>
  <c r="M70" i="21" s="1"/>
  <c r="L132" i="21"/>
  <c r="I123" i="21"/>
  <c r="J123" i="21" s="1"/>
  <c r="I81" i="21"/>
  <c r="J81" i="21" s="1"/>
  <c r="L131" i="21"/>
  <c r="L81" i="21"/>
  <c r="M81" i="21" s="1"/>
  <c r="I127" i="21"/>
  <c r="J127" i="21" s="1"/>
  <c r="L88" i="21"/>
  <c r="M88" i="21" s="1"/>
  <c r="L122" i="21"/>
  <c r="L39" i="21"/>
  <c r="L13" i="21"/>
  <c r="L17" i="21"/>
  <c r="L18" i="21"/>
  <c r="L47" i="21"/>
  <c r="L12" i="21"/>
  <c r="E15" i="14"/>
  <c r="D15" i="14"/>
  <c r="L23" i="21"/>
  <c r="M19" i="14"/>
  <c r="F11" i="14"/>
  <c r="G7" i="14"/>
  <c r="E14" i="14"/>
  <c r="F19" i="14"/>
  <c r="P14" i="14"/>
  <c r="M18" i="14"/>
  <c r="C12" i="14"/>
  <c r="P8" i="14"/>
  <c r="P18" i="14"/>
  <c r="G5" i="14"/>
  <c r="D19" i="14"/>
  <c r="D6" i="14"/>
  <c r="M9" i="14"/>
  <c r="K7" i="14"/>
  <c r="G19" i="14"/>
  <c r="F5" i="14"/>
  <c r="F6" i="14"/>
  <c r="K9" i="14"/>
  <c r="E19" i="14"/>
  <c r="N10" i="14"/>
  <c r="K12" i="14"/>
  <c r="N14" i="14"/>
  <c r="C5" i="14"/>
  <c r="M11" i="14"/>
  <c r="K8" i="14"/>
  <c r="M8" i="14"/>
  <c r="M10" i="14"/>
  <c r="P10" i="14"/>
  <c r="D7" i="14"/>
  <c r="E16" i="14"/>
  <c r="D11" i="14"/>
  <c r="P11" i="14"/>
  <c r="P19" i="14"/>
  <c r="N7" i="14"/>
  <c r="K11" i="14"/>
  <c r="C16" i="14"/>
  <c r="N12" i="14"/>
  <c r="G11" i="14"/>
  <c r="G16" i="14"/>
  <c r="M12" i="14"/>
  <c r="P5" i="14"/>
  <c r="E11" i="14"/>
  <c r="F16" i="14"/>
  <c r="K19" i="14"/>
  <c r="P16" i="14"/>
  <c r="E7" i="14"/>
  <c r="F18" i="14"/>
  <c r="C18" i="14"/>
  <c r="D18" i="14"/>
  <c r="G18" i="14"/>
  <c r="E13" i="14"/>
  <c r="D13" i="14"/>
  <c r="C13" i="14"/>
  <c r="G13" i="14"/>
  <c r="K6" i="14"/>
  <c r="E6" i="14"/>
  <c r="G6" i="14"/>
  <c r="N5" i="14"/>
  <c r="M5" i="14"/>
  <c r="K5" i="14"/>
  <c r="M16" i="14"/>
  <c r="K16" i="14"/>
  <c r="C14" i="14"/>
  <c r="M14" i="14"/>
  <c r="K14" i="14"/>
  <c r="G12" i="14"/>
  <c r="E12" i="14"/>
  <c r="F12" i="14"/>
  <c r="K10" i="14"/>
  <c r="F10" i="14"/>
  <c r="G10" i="14"/>
  <c r="D10" i="14"/>
  <c r="E10" i="14"/>
  <c r="P7" i="14"/>
  <c r="M7" i="14"/>
  <c r="N15" i="14"/>
  <c r="P13" i="14"/>
  <c r="P12" i="14"/>
  <c r="P15" i="14"/>
  <c r="M13" i="14"/>
  <c r="L31" i="21"/>
  <c r="I48" i="21"/>
  <c r="J48" i="21" s="1"/>
  <c r="I9" i="21"/>
  <c r="J9" i="21" s="1"/>
  <c r="I13" i="21"/>
  <c r="J13" i="21" s="1"/>
  <c r="I39" i="21"/>
  <c r="J39" i="21" s="1"/>
  <c r="I31" i="21"/>
  <c r="J31" i="21" s="1"/>
  <c r="L48" i="21"/>
  <c r="L30" i="21"/>
  <c r="I18" i="21"/>
  <c r="J18" i="21" s="1"/>
  <c r="L38" i="21"/>
  <c r="L8" i="21"/>
  <c r="L9" i="21"/>
  <c r="M9" i="21" s="1"/>
  <c r="M31" i="21" l="1"/>
  <c r="M13" i="21"/>
  <c r="M48" i="21"/>
  <c r="M137" i="21"/>
  <c r="N137" i="21" s="1"/>
  <c r="I133" i="21"/>
  <c r="J133" i="21" s="1"/>
  <c r="N133" i="21" s="1"/>
  <c r="I82" i="21"/>
  <c r="I83" i="21" s="1"/>
  <c r="I84" i="21" s="1"/>
  <c r="J84" i="21" s="1"/>
  <c r="N84" i="21" s="1"/>
  <c r="N66" i="21"/>
  <c r="N67" i="21" s="1"/>
  <c r="I40" i="21"/>
  <c r="J40" i="21" s="1"/>
  <c r="I89" i="21"/>
  <c r="I90" i="21" s="1"/>
  <c r="I91" i="21" s="1"/>
  <c r="I92" i="21" s="1"/>
  <c r="I154" i="21"/>
  <c r="I155" i="21" s="1"/>
  <c r="I156" i="21" s="1"/>
  <c r="I157" i="21" s="1"/>
  <c r="I158" i="21" s="1"/>
  <c r="I14" i="21"/>
  <c r="J14" i="21" s="1"/>
  <c r="I71" i="21"/>
  <c r="J71" i="21" s="1"/>
  <c r="N71" i="21" s="1"/>
  <c r="I76" i="21"/>
  <c r="I77" i="21" s="1"/>
  <c r="J77" i="21" s="1"/>
  <c r="N77" i="21" s="1"/>
  <c r="I25" i="21"/>
  <c r="J25" i="21" s="1"/>
  <c r="I49" i="21"/>
  <c r="I50" i="21" s="1"/>
  <c r="I51" i="21" s="1"/>
  <c r="I52" i="21" s="1"/>
  <c r="I53" i="21" s="1"/>
  <c r="J53" i="21" s="1"/>
  <c r="I146" i="21"/>
  <c r="I147" i="21" s="1"/>
  <c r="I19" i="21"/>
  <c r="I20" i="21" s="1"/>
  <c r="J20" i="21" s="1"/>
  <c r="N20" i="21" s="1"/>
  <c r="I128" i="21"/>
  <c r="J128" i="21" s="1"/>
  <c r="N128" i="21" s="1"/>
  <c r="I106" i="21"/>
  <c r="I107" i="21" s="1"/>
  <c r="I108" i="21" s="1"/>
  <c r="I109" i="21" s="1"/>
  <c r="I110" i="21" s="1"/>
  <c r="I111" i="21" s="1"/>
  <c r="I163" i="21"/>
  <c r="I164" i="21" s="1"/>
  <c r="I139" i="21"/>
  <c r="I140" i="21" s="1"/>
  <c r="I141" i="21" s="1"/>
  <c r="I97" i="21"/>
  <c r="I98" i="21" s="1"/>
  <c r="I99" i="21" s="1"/>
  <c r="I100" i="21" s="1"/>
  <c r="I101" i="21" s="1"/>
  <c r="I32" i="21"/>
  <c r="I33" i="21" s="1"/>
  <c r="I34" i="21" s="1"/>
  <c r="N127" i="21"/>
  <c r="N123" i="21"/>
  <c r="M39" i="21"/>
  <c r="M40" i="21"/>
  <c r="M18" i="21"/>
  <c r="M25" i="21"/>
  <c r="M32" i="21"/>
  <c r="N162" i="21"/>
  <c r="N138" i="21"/>
  <c r="N96" i="21"/>
  <c r="N153" i="21"/>
  <c r="M74" i="21"/>
  <c r="N74" i="21" s="1"/>
  <c r="M144" i="21"/>
  <c r="N144" i="21" s="1"/>
  <c r="M131" i="21"/>
  <c r="N131" i="21" s="1"/>
  <c r="M132" i="21"/>
  <c r="N132" i="21" s="1"/>
  <c r="M122" i="21"/>
  <c r="N122" i="21" s="1"/>
  <c r="M95" i="21"/>
  <c r="N95" i="21" s="1"/>
  <c r="M126" i="21"/>
  <c r="N126" i="21" s="1"/>
  <c r="N70" i="21"/>
  <c r="N81" i="21"/>
  <c r="N145" i="21"/>
  <c r="N75" i="21"/>
  <c r="N88" i="21"/>
  <c r="N105" i="21"/>
  <c r="I134" i="21" l="1"/>
  <c r="J134" i="21" s="1"/>
  <c r="N134" i="21" s="1"/>
  <c r="N135" i="21" s="1"/>
  <c r="J83" i="21"/>
  <c r="N83" i="21" s="1"/>
  <c r="J82" i="21"/>
  <c r="N82" i="21" s="1"/>
  <c r="N124" i="21"/>
  <c r="J163" i="21"/>
  <c r="N163" i="21" s="1"/>
  <c r="I41" i="21"/>
  <c r="J41" i="21" s="1"/>
  <c r="N41" i="21" s="1"/>
  <c r="J89" i="21"/>
  <c r="N89" i="21" s="1"/>
  <c r="J90" i="21"/>
  <c r="N90" i="21" s="1"/>
  <c r="J32" i="21"/>
  <c r="J146" i="21"/>
  <c r="N146" i="21" s="1"/>
  <c r="I26" i="21"/>
  <c r="J26" i="21" s="1"/>
  <c r="N26" i="21" s="1"/>
  <c r="J154" i="21"/>
  <c r="N154" i="21" s="1"/>
  <c r="J19" i="21"/>
  <c r="J98" i="21"/>
  <c r="N98" i="21" s="1"/>
  <c r="J106" i="21"/>
  <c r="N106" i="21" s="1"/>
  <c r="J49" i="21"/>
  <c r="J51" i="21"/>
  <c r="J33" i="21"/>
  <c r="N33" i="21" s="1"/>
  <c r="J52" i="21"/>
  <c r="J76" i="21"/>
  <c r="N76" i="21" s="1"/>
  <c r="N78" i="21" s="1"/>
  <c r="J50" i="21"/>
  <c r="J139" i="21"/>
  <c r="N139" i="21" s="1"/>
  <c r="I54" i="21"/>
  <c r="J54" i="21" s="1"/>
  <c r="J107" i="21"/>
  <c r="N107" i="21" s="1"/>
  <c r="J97" i="21"/>
  <c r="N97" i="21" s="1"/>
  <c r="N129" i="21"/>
  <c r="I148" i="21"/>
  <c r="J147" i="21"/>
  <c r="N147" i="21" s="1"/>
  <c r="I165" i="21"/>
  <c r="J164" i="21"/>
  <c r="N164" i="21" s="1"/>
  <c r="N72" i="21"/>
  <c r="J155" i="21"/>
  <c r="N155" i="21" s="1"/>
  <c r="J140" i="21"/>
  <c r="N140" i="21" s="1"/>
  <c r="J141" i="21"/>
  <c r="N141" i="21" s="1"/>
  <c r="J92" i="21"/>
  <c r="N92" i="21" s="1"/>
  <c r="J91" i="21"/>
  <c r="N91" i="21" s="1"/>
  <c r="J108" i="21"/>
  <c r="N108" i="21" s="1"/>
  <c r="J99" i="21"/>
  <c r="N99" i="21" s="1"/>
  <c r="I35" i="21"/>
  <c r="J35" i="21" s="1"/>
  <c r="N35" i="21" s="1"/>
  <c r="J34" i="21"/>
  <c r="N34" i="21" s="1"/>
  <c r="N85" i="21" l="1"/>
  <c r="I42" i="21"/>
  <c r="I43" i="21" s="1"/>
  <c r="I27" i="21"/>
  <c r="J27" i="21" s="1"/>
  <c r="N27" i="21" s="1"/>
  <c r="N142" i="21"/>
  <c r="I166" i="21"/>
  <c r="J165" i="21"/>
  <c r="N165" i="21" s="1"/>
  <c r="I149" i="21"/>
  <c r="J149" i="21" s="1"/>
  <c r="N149" i="21" s="1"/>
  <c r="J148" i="21"/>
  <c r="N148" i="21" s="1"/>
  <c r="J156" i="21"/>
  <c r="N156" i="21" s="1"/>
  <c r="N93" i="21"/>
  <c r="J100" i="21"/>
  <c r="N100" i="21" s="1"/>
  <c r="J101" i="21"/>
  <c r="N101" i="21" s="1"/>
  <c r="J109" i="21"/>
  <c r="N109" i="21" s="1"/>
  <c r="J42" i="21" l="1"/>
  <c r="N42" i="21" s="1"/>
  <c r="N150" i="21"/>
  <c r="I167" i="21"/>
  <c r="J166" i="21"/>
  <c r="N166" i="21" s="1"/>
  <c r="J157" i="21"/>
  <c r="N157" i="21" s="1"/>
  <c r="J158" i="21"/>
  <c r="N158" i="21" s="1"/>
  <c r="J111" i="21"/>
  <c r="N111" i="21" s="1"/>
  <c r="J110" i="21"/>
  <c r="N110" i="21" s="1"/>
  <c r="N102" i="21"/>
  <c r="J43" i="21"/>
  <c r="N43" i="21" s="1"/>
  <c r="I44" i="21"/>
  <c r="J44" i="21" s="1"/>
  <c r="N44" i="21" s="1"/>
  <c r="I168" i="21" l="1"/>
  <c r="J168" i="21" s="1"/>
  <c r="N168" i="21" s="1"/>
  <c r="J167" i="21"/>
  <c r="N167" i="21" s="1"/>
  <c r="N159" i="21"/>
  <c r="N112" i="21"/>
  <c r="H18" i="13" s="1"/>
  <c r="N14" i="21"/>
  <c r="AU16" i="14"/>
  <c r="AW16" i="14" s="1"/>
  <c r="AX16" i="14" s="1"/>
  <c r="AY16" i="14" s="1"/>
  <c r="AZ16" i="14" s="1"/>
  <c r="BA16" i="14" s="1"/>
  <c r="BB16" i="14" s="1"/>
  <c r="BC16" i="14" s="1"/>
  <c r="BD16" i="14" s="1"/>
  <c r="BE16" i="14" s="1"/>
  <c r="BF16" i="14" s="1"/>
  <c r="BG16" i="14" s="1"/>
  <c r="BH16" i="14" s="1"/>
  <c r="BI16" i="14" s="1"/>
  <c r="BJ16" i="14" s="1"/>
  <c r="BK16" i="14" s="1"/>
  <c r="BL16" i="14" s="1"/>
  <c r="BM16" i="14" s="1"/>
  <c r="BN16" i="14" s="1"/>
  <c r="BO16" i="14" s="1"/>
  <c r="BP16" i="14" s="1"/>
  <c r="BQ16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CD16" i="14" s="1"/>
  <c r="CE16" i="14" s="1"/>
  <c r="CF16" i="14" s="1"/>
  <c r="CG16" i="14" s="1"/>
  <c r="CH16" i="14" s="1"/>
  <c r="CI16" i="14" s="1"/>
  <c r="CJ16" i="14" s="1"/>
  <c r="CK16" i="14" s="1"/>
  <c r="CL16" i="14" s="1"/>
  <c r="CM16" i="14" s="1"/>
  <c r="CN16" i="14" s="1"/>
  <c r="CO16" i="14" s="1"/>
  <c r="CP16" i="14" s="1"/>
  <c r="CQ16" i="14" s="1"/>
  <c r="CR16" i="14" s="1"/>
  <c r="CS16" i="14" s="1"/>
  <c r="CT16" i="14" s="1"/>
  <c r="CU16" i="14" s="1"/>
  <c r="CV16" i="14" s="1"/>
  <c r="CW16" i="14" s="1"/>
  <c r="CX16" i="14" s="1"/>
  <c r="CY16" i="14" s="1"/>
  <c r="CZ16" i="14" s="1"/>
  <c r="DA16" i="14" s="1"/>
  <c r="DB16" i="14" s="1"/>
  <c r="DC16" i="14" s="1"/>
  <c r="DD16" i="14" s="1"/>
  <c r="DE16" i="14" s="1"/>
  <c r="DF16" i="14" s="1"/>
  <c r="DG16" i="14" s="1"/>
  <c r="DH16" i="14" s="1"/>
  <c r="DI16" i="14" s="1"/>
  <c r="DJ16" i="14" s="1"/>
  <c r="DK16" i="14" s="1"/>
  <c r="DL16" i="14" s="1"/>
  <c r="DM16" i="14" s="1"/>
  <c r="DN16" i="14" s="1"/>
  <c r="DO16" i="14" s="1"/>
  <c r="DP16" i="14" s="1"/>
  <c r="DQ16" i="14" s="1"/>
  <c r="DR16" i="14" s="1"/>
  <c r="DS16" i="14" s="1"/>
  <c r="DT16" i="14" s="1"/>
  <c r="DU16" i="14" s="1"/>
  <c r="DV16" i="14" s="1"/>
  <c r="DW16" i="14" s="1"/>
  <c r="DX16" i="14" s="1"/>
  <c r="DY16" i="14" s="1"/>
  <c r="DZ16" i="14" s="1"/>
  <c r="EA16" i="14" s="1"/>
  <c r="EB16" i="14" s="1"/>
  <c r="EC16" i="14" s="1"/>
  <c r="ED16" i="14" s="1"/>
  <c r="EE16" i="14" s="1"/>
  <c r="EF16" i="14" s="1"/>
  <c r="EG16" i="14" s="1"/>
  <c r="EH16" i="14" s="1"/>
  <c r="EI16" i="14" s="1"/>
  <c r="EJ16" i="14" s="1"/>
  <c r="EK16" i="14" s="1"/>
  <c r="EL16" i="14" s="1"/>
  <c r="EM16" i="14" s="1"/>
  <c r="EN16" i="14" s="1"/>
  <c r="EO16" i="14" s="1"/>
  <c r="EP16" i="14" s="1"/>
  <c r="EQ16" i="14" s="1"/>
  <c r="ER16" i="14" s="1"/>
  <c r="ES16" i="14" s="1"/>
  <c r="ET16" i="14" s="1"/>
  <c r="EU16" i="14" s="1"/>
  <c r="EV16" i="14" s="1"/>
  <c r="EW16" i="14" s="1"/>
  <c r="EX16" i="14" s="1"/>
  <c r="EY16" i="14" s="1"/>
  <c r="EZ16" i="14" s="1"/>
  <c r="FA16" i="14" s="1"/>
  <c r="FB16" i="14" s="1"/>
  <c r="FC16" i="14" s="1"/>
  <c r="FD16" i="14" s="1"/>
  <c r="FE16" i="14" s="1"/>
  <c r="FF16" i="14" s="1"/>
  <c r="FG16" i="14" s="1"/>
  <c r="FH16" i="14" s="1"/>
  <c r="FI16" i="14" s="1"/>
  <c r="FJ16" i="14" s="1"/>
  <c r="FK16" i="14" s="1"/>
  <c r="FL16" i="14" s="1"/>
  <c r="FM16" i="14" s="1"/>
  <c r="FN16" i="14" s="1"/>
  <c r="FO16" i="14" s="1"/>
  <c r="FP16" i="14" s="1"/>
  <c r="FQ16" i="14" s="1"/>
  <c r="FR16" i="14" s="1"/>
  <c r="FS16" i="14" s="1"/>
  <c r="FT16" i="14" s="1"/>
  <c r="FU16" i="14" s="1"/>
  <c r="FV16" i="14" s="1"/>
  <c r="FW16" i="14" s="1"/>
  <c r="FX16" i="14" s="1"/>
  <c r="FY16" i="14" s="1"/>
  <c r="FZ16" i="14" s="1"/>
  <c r="GA16" i="14" s="1"/>
  <c r="GB16" i="14" s="1"/>
  <c r="GC16" i="14" s="1"/>
  <c r="GD16" i="14" s="1"/>
  <c r="GE16" i="14" s="1"/>
  <c r="GF16" i="14" s="1"/>
  <c r="GG16" i="14" s="1"/>
  <c r="GH16" i="14" s="1"/>
  <c r="GI16" i="14" s="1"/>
  <c r="GJ16" i="14" s="1"/>
  <c r="GK16" i="14" s="1"/>
  <c r="GL16" i="14" s="1"/>
  <c r="GM16" i="14" s="1"/>
  <c r="GN16" i="14" s="1"/>
  <c r="GO16" i="14" s="1"/>
  <c r="GP16" i="14" s="1"/>
  <c r="GQ16" i="14" s="1"/>
  <c r="GR16" i="14" s="1"/>
  <c r="N169" i="21" l="1"/>
  <c r="I18" i="13" s="1"/>
  <c r="AN15" i="14"/>
  <c r="Y14" i="14"/>
  <c r="S12" i="14"/>
  <c r="N50" i="21"/>
  <c r="AJ16" i="14"/>
  <c r="AI16" i="14"/>
  <c r="AE16" i="14"/>
  <c r="AA16" i="14"/>
  <c r="AN16" i="14"/>
  <c r="AA15" i="14"/>
  <c r="AD19" i="14"/>
  <c r="AO16" i="14"/>
  <c r="AL13" i="14"/>
  <c r="AR16" i="14"/>
  <c r="N53" i="21"/>
  <c r="N32" i="21"/>
  <c r="N24" i="21"/>
  <c r="N52" i="21"/>
  <c r="N48" i="21"/>
  <c r="N31" i="21"/>
  <c r="N18" i="21"/>
  <c r="S6" i="14"/>
  <c r="S19" i="14"/>
  <c r="U15" i="14"/>
  <c r="W8" i="14"/>
  <c r="S14" i="14"/>
  <c r="S18" i="14"/>
  <c r="AQ19" i="14"/>
  <c r="W14" i="14"/>
  <c r="N51" i="21"/>
  <c r="N39" i="21"/>
  <c r="N25" i="21"/>
  <c r="N13" i="21"/>
  <c r="AO15" i="14"/>
  <c r="Y16" i="14"/>
  <c r="Y6" i="14"/>
  <c r="AC15" i="14"/>
  <c r="AK15" i="14"/>
  <c r="AR15" i="14"/>
  <c r="AF15" i="14"/>
  <c r="AJ15" i="14"/>
  <c r="AL15" i="14"/>
  <c r="S15" i="14"/>
  <c r="AM16" i="14"/>
  <c r="AF16" i="14"/>
  <c r="AH16" i="14"/>
  <c r="AG16" i="14"/>
  <c r="AD16" i="14"/>
  <c r="AT16" i="14"/>
  <c r="AQ16" i="14"/>
  <c r="AL16" i="14"/>
  <c r="AS16" i="14"/>
  <c r="AC16" i="14"/>
  <c r="AK16" i="14"/>
  <c r="AP16" i="14"/>
  <c r="AT10" i="14"/>
  <c r="AK19" i="14"/>
  <c r="AE9" i="14"/>
  <c r="AK11" i="14"/>
  <c r="S8" i="14"/>
  <c r="S11" i="14"/>
  <c r="AN19" i="14"/>
  <c r="AP6" i="14"/>
  <c r="AC18" i="14"/>
  <c r="AE8" i="14"/>
  <c r="AR19" i="14"/>
  <c r="AA14" i="14"/>
  <c r="N54" i="21"/>
  <c r="N49" i="21"/>
  <c r="N40" i="21"/>
  <c r="N9" i="21"/>
  <c r="N19" i="21"/>
  <c r="AU15" i="14"/>
  <c r="AW15" i="14" s="1"/>
  <c r="AX15" i="14" s="1"/>
  <c r="AY15" i="14" s="1"/>
  <c r="AZ15" i="14" s="1"/>
  <c r="BA15" i="14" s="1"/>
  <c r="BB15" i="14" s="1"/>
  <c r="BC15" i="14" s="1"/>
  <c r="BD15" i="14" s="1"/>
  <c r="BE15" i="14" s="1"/>
  <c r="BF15" i="14" s="1"/>
  <c r="BG15" i="14" s="1"/>
  <c r="BH15" i="14" s="1"/>
  <c r="BI15" i="14" s="1"/>
  <c r="BJ15" i="14" s="1"/>
  <c r="BK15" i="14" s="1"/>
  <c r="BL15" i="14" s="1"/>
  <c r="BM15" i="14" s="1"/>
  <c r="BN15" i="14" s="1"/>
  <c r="BO15" i="14" s="1"/>
  <c r="BP15" i="14" s="1"/>
  <c r="BQ15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CD15" i="14" s="1"/>
  <c r="CE15" i="14" s="1"/>
  <c r="CF15" i="14" s="1"/>
  <c r="CG15" i="14" s="1"/>
  <c r="CH15" i="14" s="1"/>
  <c r="CI15" i="14" s="1"/>
  <c r="CJ15" i="14" s="1"/>
  <c r="CK15" i="14" s="1"/>
  <c r="CL15" i="14" s="1"/>
  <c r="CM15" i="14" s="1"/>
  <c r="CN15" i="14" s="1"/>
  <c r="CO15" i="14" s="1"/>
  <c r="CP15" i="14" s="1"/>
  <c r="CQ15" i="14" s="1"/>
  <c r="CR15" i="14" s="1"/>
  <c r="CS15" i="14" s="1"/>
  <c r="CT15" i="14" s="1"/>
  <c r="CU15" i="14" s="1"/>
  <c r="CV15" i="14" s="1"/>
  <c r="CW15" i="14" s="1"/>
  <c r="CX15" i="14" s="1"/>
  <c r="CY15" i="14" s="1"/>
  <c r="CZ15" i="14" s="1"/>
  <c r="DA15" i="14" s="1"/>
  <c r="DB15" i="14" s="1"/>
  <c r="DC15" i="14" s="1"/>
  <c r="DD15" i="14" s="1"/>
  <c r="DE15" i="14" s="1"/>
  <c r="DF15" i="14" s="1"/>
  <c r="DG15" i="14" s="1"/>
  <c r="DH15" i="14" s="1"/>
  <c r="DI15" i="14" s="1"/>
  <c r="DJ15" i="14" s="1"/>
  <c r="DK15" i="14" s="1"/>
  <c r="DL15" i="14" s="1"/>
  <c r="DM15" i="14" s="1"/>
  <c r="DN15" i="14" s="1"/>
  <c r="DO15" i="14" s="1"/>
  <c r="DP15" i="14" s="1"/>
  <c r="DQ15" i="14" s="1"/>
  <c r="DR15" i="14" s="1"/>
  <c r="DS15" i="14" s="1"/>
  <c r="DT15" i="14" s="1"/>
  <c r="DU15" i="14" s="1"/>
  <c r="DV15" i="14" s="1"/>
  <c r="DW15" i="14" s="1"/>
  <c r="DX15" i="14" s="1"/>
  <c r="DY15" i="14" s="1"/>
  <c r="DZ15" i="14" s="1"/>
  <c r="EA15" i="14" s="1"/>
  <c r="EB15" i="14" s="1"/>
  <c r="EC15" i="14" s="1"/>
  <c r="ED15" i="14" s="1"/>
  <c r="EE15" i="14" s="1"/>
  <c r="EF15" i="14" s="1"/>
  <c r="EG15" i="14" s="1"/>
  <c r="EH15" i="14" s="1"/>
  <c r="EI15" i="14" s="1"/>
  <c r="EJ15" i="14" s="1"/>
  <c r="EK15" i="14" s="1"/>
  <c r="EL15" i="14" s="1"/>
  <c r="EM15" i="14" s="1"/>
  <c r="EN15" i="14" s="1"/>
  <c r="EO15" i="14" s="1"/>
  <c r="EP15" i="14" s="1"/>
  <c r="EQ15" i="14" s="1"/>
  <c r="ER15" i="14" s="1"/>
  <c r="ES15" i="14" s="1"/>
  <c r="ET15" i="14" s="1"/>
  <c r="EU15" i="14" s="1"/>
  <c r="EV15" i="14" s="1"/>
  <c r="EW15" i="14" s="1"/>
  <c r="EX15" i="14" s="1"/>
  <c r="EY15" i="14" s="1"/>
  <c r="EZ15" i="14" s="1"/>
  <c r="FA15" i="14" s="1"/>
  <c r="FB15" i="14" s="1"/>
  <c r="FC15" i="14" s="1"/>
  <c r="FD15" i="14" s="1"/>
  <c r="FE15" i="14" s="1"/>
  <c r="FF15" i="14" s="1"/>
  <c r="FG15" i="14" s="1"/>
  <c r="FH15" i="14" s="1"/>
  <c r="FI15" i="14" s="1"/>
  <c r="FJ15" i="14" s="1"/>
  <c r="FK15" i="14" s="1"/>
  <c r="FL15" i="14" s="1"/>
  <c r="FM15" i="14" s="1"/>
  <c r="FN15" i="14" s="1"/>
  <c r="FO15" i="14" s="1"/>
  <c r="FP15" i="14" s="1"/>
  <c r="FQ15" i="14" s="1"/>
  <c r="FR15" i="14" s="1"/>
  <c r="FS15" i="14" s="1"/>
  <c r="FT15" i="14" s="1"/>
  <c r="FU15" i="14" s="1"/>
  <c r="FV15" i="14" s="1"/>
  <c r="FW15" i="14" s="1"/>
  <c r="FX15" i="14" s="1"/>
  <c r="FY15" i="14" s="1"/>
  <c r="FZ15" i="14" s="1"/>
  <c r="GA15" i="14" s="1"/>
  <c r="GB15" i="14" s="1"/>
  <c r="GC15" i="14" s="1"/>
  <c r="GD15" i="14" s="1"/>
  <c r="GE15" i="14" s="1"/>
  <c r="GF15" i="14" s="1"/>
  <c r="GG15" i="14" s="1"/>
  <c r="GH15" i="14" s="1"/>
  <c r="GI15" i="14" s="1"/>
  <c r="GJ15" i="14" s="1"/>
  <c r="GK15" i="14" s="1"/>
  <c r="GL15" i="14" s="1"/>
  <c r="GM15" i="14" s="1"/>
  <c r="GN15" i="14" s="1"/>
  <c r="GO15" i="14" s="1"/>
  <c r="GP15" i="14" s="1"/>
  <c r="GQ15" i="14" s="1"/>
  <c r="GR15" i="14" s="1"/>
  <c r="AG15" i="14"/>
  <c r="AO13" i="14" l="1"/>
  <c r="AC13" i="14"/>
  <c r="AG9" i="14"/>
  <c r="Y19" i="14"/>
  <c r="AQ18" i="14"/>
  <c r="AM15" i="14"/>
  <c r="AS15" i="14"/>
  <c r="AQ15" i="14"/>
  <c r="AD15" i="14"/>
  <c r="AF9" i="14"/>
  <c r="AP15" i="14"/>
  <c r="AE15" i="14"/>
  <c r="AT15" i="14"/>
  <c r="AI15" i="14"/>
  <c r="AH15" i="14"/>
  <c r="AA8" i="14"/>
  <c r="AR8" i="14"/>
  <c r="AA12" i="14"/>
  <c r="AE19" i="14"/>
  <c r="AM18" i="14"/>
  <c r="U18" i="14"/>
  <c r="AK13" i="14"/>
  <c r="AT13" i="14"/>
  <c r="AH13" i="14"/>
  <c r="AS13" i="14"/>
  <c r="AG13" i="14"/>
  <c r="AM13" i="14"/>
  <c r="AI13" i="14"/>
  <c r="AQ13" i="14"/>
  <c r="AJ13" i="14"/>
  <c r="AR13" i="14"/>
  <c r="AN13" i="14"/>
  <c r="AA13" i="14"/>
  <c r="AU13" i="14"/>
  <c r="AW13" i="14" s="1"/>
  <c r="AX13" i="14" s="1"/>
  <c r="AY13" i="14" s="1"/>
  <c r="AZ13" i="14" s="1"/>
  <c r="BA13" i="14" s="1"/>
  <c r="BB13" i="14" s="1"/>
  <c r="BC13" i="14" s="1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P13" i="14" s="1"/>
  <c r="BQ13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CD13" i="14" s="1"/>
  <c r="CE13" i="14" s="1"/>
  <c r="CF13" i="14" s="1"/>
  <c r="CG13" i="14" s="1"/>
  <c r="CH13" i="14" s="1"/>
  <c r="CI13" i="14" s="1"/>
  <c r="CJ13" i="14" s="1"/>
  <c r="CK13" i="14" s="1"/>
  <c r="CL13" i="14" s="1"/>
  <c r="CM13" i="14" s="1"/>
  <c r="CN13" i="14" s="1"/>
  <c r="CO13" i="14" s="1"/>
  <c r="CP13" i="14" s="1"/>
  <c r="CQ13" i="14" s="1"/>
  <c r="CR13" i="14" s="1"/>
  <c r="CS13" i="14" s="1"/>
  <c r="CT13" i="14" s="1"/>
  <c r="CU13" i="14" s="1"/>
  <c r="CV13" i="14" s="1"/>
  <c r="CW13" i="14" s="1"/>
  <c r="CX13" i="14" s="1"/>
  <c r="CY13" i="14" s="1"/>
  <c r="CZ13" i="14" s="1"/>
  <c r="DA13" i="14" s="1"/>
  <c r="DB13" i="14" s="1"/>
  <c r="DC13" i="14" s="1"/>
  <c r="DD13" i="14" s="1"/>
  <c r="DE13" i="14" s="1"/>
  <c r="DF13" i="14" s="1"/>
  <c r="DG13" i="14" s="1"/>
  <c r="DH13" i="14" s="1"/>
  <c r="DI13" i="14" s="1"/>
  <c r="DJ13" i="14" s="1"/>
  <c r="DK13" i="14" s="1"/>
  <c r="DL13" i="14" s="1"/>
  <c r="DM13" i="14" s="1"/>
  <c r="DN13" i="14" s="1"/>
  <c r="DO13" i="14" s="1"/>
  <c r="DP13" i="14" s="1"/>
  <c r="DQ13" i="14" s="1"/>
  <c r="DR13" i="14" s="1"/>
  <c r="DS13" i="14" s="1"/>
  <c r="DT13" i="14" s="1"/>
  <c r="DU13" i="14" s="1"/>
  <c r="DV13" i="14" s="1"/>
  <c r="DW13" i="14" s="1"/>
  <c r="DX13" i="14" s="1"/>
  <c r="DY13" i="14" s="1"/>
  <c r="DZ13" i="14" s="1"/>
  <c r="EA13" i="14" s="1"/>
  <c r="EB13" i="14" s="1"/>
  <c r="EC13" i="14" s="1"/>
  <c r="ED13" i="14" s="1"/>
  <c r="EE13" i="14" s="1"/>
  <c r="EF13" i="14" s="1"/>
  <c r="EG13" i="14" s="1"/>
  <c r="EH13" i="14" s="1"/>
  <c r="EI13" i="14" s="1"/>
  <c r="EJ13" i="14" s="1"/>
  <c r="EK13" i="14" s="1"/>
  <c r="EL13" i="14" s="1"/>
  <c r="EM13" i="14" s="1"/>
  <c r="EN13" i="14" s="1"/>
  <c r="EO13" i="14" s="1"/>
  <c r="EP13" i="14" s="1"/>
  <c r="EQ13" i="14" s="1"/>
  <c r="ER13" i="14" s="1"/>
  <c r="ES13" i="14" s="1"/>
  <c r="ET13" i="14" s="1"/>
  <c r="EU13" i="14" s="1"/>
  <c r="EV13" i="14" s="1"/>
  <c r="EW13" i="14" s="1"/>
  <c r="EX13" i="14" s="1"/>
  <c r="EY13" i="14" s="1"/>
  <c r="EZ13" i="14" s="1"/>
  <c r="FA13" i="14" s="1"/>
  <c r="FB13" i="14" s="1"/>
  <c r="FC13" i="14" s="1"/>
  <c r="FD13" i="14" s="1"/>
  <c r="FE13" i="14" s="1"/>
  <c r="FF13" i="14" s="1"/>
  <c r="FG13" i="14" s="1"/>
  <c r="FH13" i="14" s="1"/>
  <c r="FI13" i="14" s="1"/>
  <c r="FJ13" i="14" s="1"/>
  <c r="FK13" i="14" s="1"/>
  <c r="FL13" i="14" s="1"/>
  <c r="FM13" i="14" s="1"/>
  <c r="FN13" i="14" s="1"/>
  <c r="FO13" i="14" s="1"/>
  <c r="FP13" i="14" s="1"/>
  <c r="FQ13" i="14" s="1"/>
  <c r="FR13" i="14" s="1"/>
  <c r="FS13" i="14" s="1"/>
  <c r="FT13" i="14" s="1"/>
  <c r="FU13" i="14" s="1"/>
  <c r="FV13" i="14" s="1"/>
  <c r="FW13" i="14" s="1"/>
  <c r="FX13" i="14" s="1"/>
  <c r="FY13" i="14" s="1"/>
  <c r="FZ13" i="14" s="1"/>
  <c r="GA13" i="14" s="1"/>
  <c r="GB13" i="14" s="1"/>
  <c r="GC13" i="14" s="1"/>
  <c r="GD13" i="14" s="1"/>
  <c r="GE13" i="14" s="1"/>
  <c r="GF13" i="14" s="1"/>
  <c r="GG13" i="14" s="1"/>
  <c r="GH13" i="14" s="1"/>
  <c r="GI13" i="14" s="1"/>
  <c r="GJ13" i="14" s="1"/>
  <c r="GK13" i="14" s="1"/>
  <c r="GL13" i="14" s="1"/>
  <c r="GM13" i="14" s="1"/>
  <c r="GN13" i="14" s="1"/>
  <c r="GO13" i="14" s="1"/>
  <c r="GP13" i="14" s="1"/>
  <c r="GQ13" i="14" s="1"/>
  <c r="GR13" i="14" s="1"/>
  <c r="AP13" i="14"/>
  <c r="AJ6" i="14"/>
  <c r="AL6" i="14"/>
  <c r="Y5" i="14"/>
  <c r="W5" i="14"/>
  <c r="W16" i="14"/>
  <c r="Y12" i="14"/>
  <c r="W12" i="14"/>
  <c r="U12" i="14"/>
  <c r="AN10" i="14"/>
  <c r="W10" i="14"/>
  <c r="AL10" i="14"/>
  <c r="Y8" i="14"/>
  <c r="AP19" i="14"/>
  <c r="AL19" i="14"/>
  <c r="AF19" i="14"/>
  <c r="AG19" i="14"/>
  <c r="AC19" i="14"/>
  <c r="AI19" i="14"/>
  <c r="AM19" i="14"/>
  <c r="AF10" i="14"/>
  <c r="AA9" i="14"/>
  <c r="AQ8" i="14"/>
  <c r="AC9" i="14"/>
  <c r="AS19" i="14"/>
  <c r="AU19" i="14"/>
  <c r="AW19" i="14" s="1"/>
  <c r="AX19" i="14" s="1"/>
  <c r="AY19" i="14" s="1"/>
  <c r="AZ19" i="14" s="1"/>
  <c r="BA19" i="14" s="1"/>
  <c r="BB19" i="14" s="1"/>
  <c r="BC19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P19" i="14" s="1"/>
  <c r="BQ19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CD19" i="14" s="1"/>
  <c r="CE19" i="14" s="1"/>
  <c r="CF19" i="14" s="1"/>
  <c r="CG19" i="14" s="1"/>
  <c r="CH19" i="14" s="1"/>
  <c r="CI19" i="14" s="1"/>
  <c r="CJ19" i="14" s="1"/>
  <c r="CK19" i="14" s="1"/>
  <c r="CL19" i="14" s="1"/>
  <c r="CM19" i="14" s="1"/>
  <c r="CN19" i="14" s="1"/>
  <c r="CO19" i="14" s="1"/>
  <c r="CP19" i="14" s="1"/>
  <c r="CQ19" i="14" s="1"/>
  <c r="CR19" i="14" s="1"/>
  <c r="CS19" i="14" s="1"/>
  <c r="CT19" i="14" s="1"/>
  <c r="CU19" i="14" s="1"/>
  <c r="CV19" i="14" s="1"/>
  <c r="CW19" i="14" s="1"/>
  <c r="CX19" i="14" s="1"/>
  <c r="CY19" i="14" s="1"/>
  <c r="CZ19" i="14" s="1"/>
  <c r="DA19" i="14" s="1"/>
  <c r="DB19" i="14" s="1"/>
  <c r="DC19" i="14" s="1"/>
  <c r="DD19" i="14" s="1"/>
  <c r="DE19" i="14" s="1"/>
  <c r="DF19" i="14" s="1"/>
  <c r="DG19" i="14" s="1"/>
  <c r="DH19" i="14" s="1"/>
  <c r="DI19" i="14" s="1"/>
  <c r="DJ19" i="14" s="1"/>
  <c r="DK19" i="14" s="1"/>
  <c r="DL19" i="14" s="1"/>
  <c r="DM19" i="14" s="1"/>
  <c r="DN19" i="14" s="1"/>
  <c r="DO19" i="14" s="1"/>
  <c r="DP19" i="14" s="1"/>
  <c r="DQ19" i="14" s="1"/>
  <c r="DR19" i="14" s="1"/>
  <c r="DS19" i="14" s="1"/>
  <c r="DT19" i="14" s="1"/>
  <c r="DU19" i="14" s="1"/>
  <c r="DV19" i="14" s="1"/>
  <c r="DW19" i="14" s="1"/>
  <c r="DX19" i="14" s="1"/>
  <c r="DY19" i="14" s="1"/>
  <c r="DZ19" i="14" s="1"/>
  <c r="EA19" i="14" s="1"/>
  <c r="EB19" i="14" s="1"/>
  <c r="EC19" i="14" s="1"/>
  <c r="ED19" i="14" s="1"/>
  <c r="EE19" i="14" s="1"/>
  <c r="EF19" i="14" s="1"/>
  <c r="EG19" i="14" s="1"/>
  <c r="EH19" i="14" s="1"/>
  <c r="EI19" i="14" s="1"/>
  <c r="EJ19" i="14" s="1"/>
  <c r="EK19" i="14" s="1"/>
  <c r="EL19" i="14" s="1"/>
  <c r="EM19" i="14" s="1"/>
  <c r="EN19" i="14" s="1"/>
  <c r="EO19" i="14" s="1"/>
  <c r="EP19" i="14" s="1"/>
  <c r="EQ19" i="14" s="1"/>
  <c r="ER19" i="14" s="1"/>
  <c r="ES19" i="14" s="1"/>
  <c r="ET19" i="14" s="1"/>
  <c r="EU19" i="14" s="1"/>
  <c r="EV19" i="14" s="1"/>
  <c r="EW19" i="14" s="1"/>
  <c r="EX19" i="14" s="1"/>
  <c r="EY19" i="14" s="1"/>
  <c r="EZ19" i="14" s="1"/>
  <c r="FA19" i="14" s="1"/>
  <c r="FB19" i="14" s="1"/>
  <c r="FC19" i="14" s="1"/>
  <c r="FD19" i="14" s="1"/>
  <c r="FE19" i="14" s="1"/>
  <c r="FF19" i="14" s="1"/>
  <c r="FG19" i="14" s="1"/>
  <c r="FH19" i="14" s="1"/>
  <c r="FI19" i="14" s="1"/>
  <c r="FJ19" i="14" s="1"/>
  <c r="FK19" i="14" s="1"/>
  <c r="FL19" i="14" s="1"/>
  <c r="FM19" i="14" s="1"/>
  <c r="FN19" i="14" s="1"/>
  <c r="FO19" i="14" s="1"/>
  <c r="FP19" i="14" s="1"/>
  <c r="FQ19" i="14" s="1"/>
  <c r="FR19" i="14" s="1"/>
  <c r="FS19" i="14" s="1"/>
  <c r="FT19" i="14" s="1"/>
  <c r="FU19" i="14" s="1"/>
  <c r="FV19" i="14" s="1"/>
  <c r="FW19" i="14" s="1"/>
  <c r="FX19" i="14" s="1"/>
  <c r="FY19" i="14" s="1"/>
  <c r="FZ19" i="14" s="1"/>
  <c r="GA19" i="14" s="1"/>
  <c r="GB19" i="14" s="1"/>
  <c r="GC19" i="14" s="1"/>
  <c r="GD19" i="14" s="1"/>
  <c r="GE19" i="14" s="1"/>
  <c r="GF19" i="14" s="1"/>
  <c r="GG19" i="14" s="1"/>
  <c r="GH19" i="14" s="1"/>
  <c r="GI19" i="14" s="1"/>
  <c r="GJ19" i="14" s="1"/>
  <c r="GK19" i="14" s="1"/>
  <c r="GL19" i="14" s="1"/>
  <c r="GM19" i="14" s="1"/>
  <c r="GN19" i="14" s="1"/>
  <c r="GO19" i="14" s="1"/>
  <c r="GP19" i="14" s="1"/>
  <c r="GQ19" i="14" s="1"/>
  <c r="GR19" i="14" s="1"/>
  <c r="AA19" i="14"/>
  <c r="AO19" i="14"/>
  <c r="Y15" i="14"/>
  <c r="U19" i="14"/>
  <c r="AE13" i="14"/>
  <c r="AD13" i="14"/>
  <c r="AF13" i="14"/>
  <c r="W19" i="14"/>
  <c r="AR9" i="14"/>
  <c r="AC10" i="14"/>
  <c r="AP9" i="14"/>
  <c r="AJ19" i="14"/>
  <c r="AH19" i="14"/>
  <c r="AT19" i="14"/>
  <c r="Y7" i="14"/>
  <c r="Y13" i="14"/>
  <c r="Y11" i="14"/>
  <c r="AJ11" i="14"/>
  <c r="AO18" i="14"/>
  <c r="AR18" i="14"/>
  <c r="AS18" i="14"/>
  <c r="AC11" i="14"/>
  <c r="S16" i="14"/>
  <c r="U16" i="14"/>
  <c r="AH18" i="14"/>
  <c r="AQ9" i="14"/>
  <c r="AM10" i="14"/>
  <c r="AF18" i="14"/>
  <c r="AC6" i="14"/>
  <c r="AO11" i="14"/>
  <c r="AG18" i="14"/>
  <c r="AM9" i="14"/>
  <c r="AJ10" i="14"/>
  <c r="AP18" i="14"/>
  <c r="Y10" i="14"/>
  <c r="W11" i="14"/>
  <c r="AA10" i="14"/>
  <c r="U8" i="14"/>
  <c r="U9" i="14"/>
  <c r="S9" i="14"/>
  <c r="U14" i="14"/>
  <c r="AJ18" i="14"/>
  <c r="AN9" i="14"/>
  <c r="AS10" i="14"/>
  <c r="AE18" i="14"/>
  <c r="AD18" i="14"/>
  <c r="W7" i="14"/>
  <c r="U6" i="14"/>
  <c r="AP11" i="14"/>
  <c r="AR11" i="14"/>
  <c r="AS11" i="14"/>
  <c r="W6" i="14"/>
  <c r="Y9" i="14"/>
  <c r="W9" i="14"/>
  <c r="AD11" i="14"/>
  <c r="AL7" i="14"/>
  <c r="AN7" i="14"/>
  <c r="AG7" i="14"/>
  <c r="AQ7" i="14"/>
  <c r="AD7" i="14"/>
  <c r="AJ7" i="14"/>
  <c r="AO7" i="14"/>
  <c r="AH7" i="14"/>
  <c r="AP7" i="14"/>
  <c r="AA7" i="14"/>
  <c r="AF7" i="14"/>
  <c r="AK7" i="14"/>
  <c r="AU7" i="14"/>
  <c r="AW7" i="14" s="1"/>
  <c r="AX7" i="14" s="1"/>
  <c r="AY7" i="14" s="1"/>
  <c r="AZ7" i="14" s="1"/>
  <c r="BA7" i="14" s="1"/>
  <c r="BB7" i="14" s="1"/>
  <c r="BC7" i="14" s="1"/>
  <c r="BD7" i="14" s="1"/>
  <c r="BE7" i="14" s="1"/>
  <c r="BF7" i="14" s="1"/>
  <c r="BG7" i="14" s="1"/>
  <c r="BH7" i="14" s="1"/>
  <c r="BI7" i="14" s="1"/>
  <c r="BJ7" i="14" s="1"/>
  <c r="BK7" i="14" s="1"/>
  <c r="BL7" i="14" s="1"/>
  <c r="BM7" i="14" s="1"/>
  <c r="BN7" i="14" s="1"/>
  <c r="BO7" i="14" s="1"/>
  <c r="BP7" i="14" s="1"/>
  <c r="BQ7" i="14" s="1"/>
  <c r="BR7" i="14" s="1"/>
  <c r="BS7" i="14" s="1"/>
  <c r="BT7" i="14" s="1"/>
  <c r="BU7" i="14" s="1"/>
  <c r="BV7" i="14" s="1"/>
  <c r="BW7" i="14" s="1"/>
  <c r="BX7" i="14" s="1"/>
  <c r="BY7" i="14" s="1"/>
  <c r="BZ7" i="14" s="1"/>
  <c r="CA7" i="14" s="1"/>
  <c r="CB7" i="14" s="1"/>
  <c r="CC7" i="14" s="1"/>
  <c r="CD7" i="14" s="1"/>
  <c r="CE7" i="14" s="1"/>
  <c r="CF7" i="14" s="1"/>
  <c r="CG7" i="14" s="1"/>
  <c r="CH7" i="14" s="1"/>
  <c r="CI7" i="14" s="1"/>
  <c r="CJ7" i="14" s="1"/>
  <c r="CK7" i="14" s="1"/>
  <c r="CL7" i="14" s="1"/>
  <c r="CM7" i="14" s="1"/>
  <c r="CN7" i="14" s="1"/>
  <c r="CO7" i="14" s="1"/>
  <c r="CP7" i="14" s="1"/>
  <c r="CQ7" i="14" s="1"/>
  <c r="CR7" i="14" s="1"/>
  <c r="CS7" i="14" s="1"/>
  <c r="CT7" i="14" s="1"/>
  <c r="CU7" i="14" s="1"/>
  <c r="CV7" i="14" s="1"/>
  <c r="CW7" i="14" s="1"/>
  <c r="CX7" i="14" s="1"/>
  <c r="CY7" i="14" s="1"/>
  <c r="CZ7" i="14" s="1"/>
  <c r="DA7" i="14" s="1"/>
  <c r="DB7" i="14" s="1"/>
  <c r="DC7" i="14" s="1"/>
  <c r="DD7" i="14" s="1"/>
  <c r="DE7" i="14" s="1"/>
  <c r="DF7" i="14" s="1"/>
  <c r="DG7" i="14" s="1"/>
  <c r="DH7" i="14" s="1"/>
  <c r="DI7" i="14" s="1"/>
  <c r="DJ7" i="14" s="1"/>
  <c r="DK7" i="14" s="1"/>
  <c r="DL7" i="14" s="1"/>
  <c r="DM7" i="14" s="1"/>
  <c r="DN7" i="14" s="1"/>
  <c r="DO7" i="14" s="1"/>
  <c r="DP7" i="14" s="1"/>
  <c r="DQ7" i="14" s="1"/>
  <c r="DR7" i="14" s="1"/>
  <c r="DS7" i="14" s="1"/>
  <c r="DT7" i="14" s="1"/>
  <c r="DU7" i="14" s="1"/>
  <c r="DV7" i="14" s="1"/>
  <c r="DW7" i="14" s="1"/>
  <c r="DX7" i="14" s="1"/>
  <c r="DY7" i="14" s="1"/>
  <c r="DZ7" i="14" s="1"/>
  <c r="EA7" i="14" s="1"/>
  <c r="EB7" i="14" s="1"/>
  <c r="EC7" i="14" s="1"/>
  <c r="ED7" i="14" s="1"/>
  <c r="EE7" i="14" s="1"/>
  <c r="EF7" i="14" s="1"/>
  <c r="EG7" i="14" s="1"/>
  <c r="EH7" i="14" s="1"/>
  <c r="EI7" i="14" s="1"/>
  <c r="EJ7" i="14" s="1"/>
  <c r="EK7" i="14" s="1"/>
  <c r="EL7" i="14" s="1"/>
  <c r="EM7" i="14" s="1"/>
  <c r="EN7" i="14" s="1"/>
  <c r="EO7" i="14" s="1"/>
  <c r="EP7" i="14" s="1"/>
  <c r="EQ7" i="14" s="1"/>
  <c r="ER7" i="14" s="1"/>
  <c r="ES7" i="14" s="1"/>
  <c r="ET7" i="14" s="1"/>
  <c r="EU7" i="14" s="1"/>
  <c r="EV7" i="14" s="1"/>
  <c r="EW7" i="14" s="1"/>
  <c r="EX7" i="14" s="1"/>
  <c r="EY7" i="14" s="1"/>
  <c r="EZ7" i="14" s="1"/>
  <c r="FA7" i="14" s="1"/>
  <c r="FB7" i="14" s="1"/>
  <c r="FC7" i="14" s="1"/>
  <c r="FD7" i="14" s="1"/>
  <c r="FE7" i="14" s="1"/>
  <c r="FF7" i="14" s="1"/>
  <c r="FG7" i="14" s="1"/>
  <c r="FH7" i="14" s="1"/>
  <c r="FI7" i="14" s="1"/>
  <c r="FJ7" i="14" s="1"/>
  <c r="FK7" i="14" s="1"/>
  <c r="FL7" i="14" s="1"/>
  <c r="FM7" i="14" s="1"/>
  <c r="FN7" i="14" s="1"/>
  <c r="FO7" i="14" s="1"/>
  <c r="FP7" i="14" s="1"/>
  <c r="FQ7" i="14" s="1"/>
  <c r="FR7" i="14" s="1"/>
  <c r="FS7" i="14" s="1"/>
  <c r="FT7" i="14" s="1"/>
  <c r="FU7" i="14" s="1"/>
  <c r="FV7" i="14" s="1"/>
  <c r="FW7" i="14" s="1"/>
  <c r="FX7" i="14" s="1"/>
  <c r="FY7" i="14" s="1"/>
  <c r="FZ7" i="14" s="1"/>
  <c r="GA7" i="14" s="1"/>
  <c r="GB7" i="14" s="1"/>
  <c r="GC7" i="14" s="1"/>
  <c r="GD7" i="14" s="1"/>
  <c r="GE7" i="14" s="1"/>
  <c r="GF7" i="14" s="1"/>
  <c r="GG7" i="14" s="1"/>
  <c r="GH7" i="14" s="1"/>
  <c r="GI7" i="14" s="1"/>
  <c r="GJ7" i="14" s="1"/>
  <c r="GK7" i="14" s="1"/>
  <c r="GL7" i="14" s="1"/>
  <c r="GM7" i="14" s="1"/>
  <c r="GN7" i="14" s="1"/>
  <c r="GO7" i="14" s="1"/>
  <c r="GP7" i="14" s="1"/>
  <c r="GQ7" i="14" s="1"/>
  <c r="GR7" i="14" s="1"/>
  <c r="AC7" i="14"/>
  <c r="AI7" i="14"/>
  <c r="AT7" i="14"/>
  <c r="AS7" i="14"/>
  <c r="AE7" i="14"/>
  <c r="AR7" i="14"/>
  <c r="AM7" i="14"/>
  <c r="AU9" i="14"/>
  <c r="AW9" i="14" s="1"/>
  <c r="AX9" i="14" s="1"/>
  <c r="AY9" i="14" s="1"/>
  <c r="AZ9" i="14" s="1"/>
  <c r="BA9" i="14" s="1"/>
  <c r="BB9" i="14" s="1"/>
  <c r="BC9" i="14" s="1"/>
  <c r="BD9" i="14" s="1"/>
  <c r="BE9" i="14" s="1"/>
  <c r="BF9" i="14" s="1"/>
  <c r="BG9" i="14" s="1"/>
  <c r="BH9" i="14" s="1"/>
  <c r="BI9" i="14" s="1"/>
  <c r="BJ9" i="14" s="1"/>
  <c r="BK9" i="14" s="1"/>
  <c r="BL9" i="14" s="1"/>
  <c r="BM9" i="14" s="1"/>
  <c r="BN9" i="14" s="1"/>
  <c r="BO9" i="14" s="1"/>
  <c r="BP9" i="14" s="1"/>
  <c r="BQ9" i="14" s="1"/>
  <c r="BR9" i="14" s="1"/>
  <c r="BS9" i="14" s="1"/>
  <c r="BT9" i="14" s="1"/>
  <c r="BU9" i="14" s="1"/>
  <c r="BV9" i="14" s="1"/>
  <c r="BW9" i="14" s="1"/>
  <c r="BX9" i="14" s="1"/>
  <c r="BY9" i="14" s="1"/>
  <c r="BZ9" i="14" s="1"/>
  <c r="CA9" i="14" s="1"/>
  <c r="CB9" i="14" s="1"/>
  <c r="CC9" i="14" s="1"/>
  <c r="CD9" i="14" s="1"/>
  <c r="CE9" i="14" s="1"/>
  <c r="CF9" i="14" s="1"/>
  <c r="CG9" i="14" s="1"/>
  <c r="CH9" i="14" s="1"/>
  <c r="CI9" i="14" s="1"/>
  <c r="CJ9" i="14" s="1"/>
  <c r="CK9" i="14" s="1"/>
  <c r="CL9" i="14" s="1"/>
  <c r="CM9" i="14" s="1"/>
  <c r="CN9" i="14" s="1"/>
  <c r="CO9" i="14" s="1"/>
  <c r="CP9" i="14" s="1"/>
  <c r="CQ9" i="14" s="1"/>
  <c r="CR9" i="14" s="1"/>
  <c r="CS9" i="14" s="1"/>
  <c r="CT9" i="14" s="1"/>
  <c r="CU9" i="14" s="1"/>
  <c r="CV9" i="14" s="1"/>
  <c r="CW9" i="14" s="1"/>
  <c r="CX9" i="14" s="1"/>
  <c r="CY9" i="14" s="1"/>
  <c r="CZ9" i="14" s="1"/>
  <c r="DA9" i="14" s="1"/>
  <c r="DB9" i="14" s="1"/>
  <c r="DC9" i="14" s="1"/>
  <c r="DD9" i="14" s="1"/>
  <c r="DE9" i="14" s="1"/>
  <c r="DF9" i="14" s="1"/>
  <c r="DG9" i="14" s="1"/>
  <c r="DH9" i="14" s="1"/>
  <c r="DI9" i="14" s="1"/>
  <c r="DJ9" i="14" s="1"/>
  <c r="DK9" i="14" s="1"/>
  <c r="DL9" i="14" s="1"/>
  <c r="DM9" i="14" s="1"/>
  <c r="DN9" i="14" s="1"/>
  <c r="DO9" i="14" s="1"/>
  <c r="DP9" i="14" s="1"/>
  <c r="DQ9" i="14" s="1"/>
  <c r="DR9" i="14" s="1"/>
  <c r="DS9" i="14" s="1"/>
  <c r="DT9" i="14" s="1"/>
  <c r="DU9" i="14" s="1"/>
  <c r="DV9" i="14" s="1"/>
  <c r="DW9" i="14" s="1"/>
  <c r="DX9" i="14" s="1"/>
  <c r="DY9" i="14" s="1"/>
  <c r="DZ9" i="14" s="1"/>
  <c r="EA9" i="14" s="1"/>
  <c r="EB9" i="14" s="1"/>
  <c r="EC9" i="14" s="1"/>
  <c r="ED9" i="14" s="1"/>
  <c r="EE9" i="14" s="1"/>
  <c r="EF9" i="14" s="1"/>
  <c r="EG9" i="14" s="1"/>
  <c r="EH9" i="14" s="1"/>
  <c r="EI9" i="14" s="1"/>
  <c r="EJ9" i="14" s="1"/>
  <c r="EK9" i="14" s="1"/>
  <c r="EL9" i="14" s="1"/>
  <c r="EM9" i="14" s="1"/>
  <c r="EN9" i="14" s="1"/>
  <c r="EO9" i="14" s="1"/>
  <c r="EP9" i="14" s="1"/>
  <c r="EQ9" i="14" s="1"/>
  <c r="ER9" i="14" s="1"/>
  <c r="ES9" i="14" s="1"/>
  <c r="ET9" i="14" s="1"/>
  <c r="EU9" i="14" s="1"/>
  <c r="EV9" i="14" s="1"/>
  <c r="EW9" i="14" s="1"/>
  <c r="EX9" i="14" s="1"/>
  <c r="EY9" i="14" s="1"/>
  <c r="EZ9" i="14" s="1"/>
  <c r="FA9" i="14" s="1"/>
  <c r="FB9" i="14" s="1"/>
  <c r="FC9" i="14" s="1"/>
  <c r="FD9" i="14" s="1"/>
  <c r="FE9" i="14" s="1"/>
  <c r="FF9" i="14" s="1"/>
  <c r="FG9" i="14" s="1"/>
  <c r="FH9" i="14" s="1"/>
  <c r="FI9" i="14" s="1"/>
  <c r="FJ9" i="14" s="1"/>
  <c r="FK9" i="14" s="1"/>
  <c r="FL9" i="14" s="1"/>
  <c r="FM9" i="14" s="1"/>
  <c r="FN9" i="14" s="1"/>
  <c r="FO9" i="14" s="1"/>
  <c r="FP9" i="14" s="1"/>
  <c r="FQ9" i="14" s="1"/>
  <c r="FR9" i="14" s="1"/>
  <c r="FS9" i="14" s="1"/>
  <c r="FT9" i="14" s="1"/>
  <c r="FU9" i="14" s="1"/>
  <c r="FV9" i="14" s="1"/>
  <c r="FW9" i="14" s="1"/>
  <c r="FX9" i="14" s="1"/>
  <c r="FY9" i="14" s="1"/>
  <c r="FZ9" i="14" s="1"/>
  <c r="GA9" i="14" s="1"/>
  <c r="GB9" i="14" s="1"/>
  <c r="GC9" i="14" s="1"/>
  <c r="GD9" i="14" s="1"/>
  <c r="GE9" i="14" s="1"/>
  <c r="GF9" i="14" s="1"/>
  <c r="GG9" i="14" s="1"/>
  <c r="GH9" i="14" s="1"/>
  <c r="GI9" i="14" s="1"/>
  <c r="GJ9" i="14" s="1"/>
  <c r="GK9" i="14" s="1"/>
  <c r="GL9" i="14" s="1"/>
  <c r="GM9" i="14" s="1"/>
  <c r="GN9" i="14" s="1"/>
  <c r="GO9" i="14" s="1"/>
  <c r="GP9" i="14" s="1"/>
  <c r="GQ9" i="14" s="1"/>
  <c r="GR9" i="14" s="1"/>
  <c r="AJ9" i="14"/>
  <c r="AD9" i="14"/>
  <c r="AI9" i="14"/>
  <c r="W15" i="14"/>
  <c r="AQ11" i="14"/>
  <c r="AS9" i="14"/>
  <c r="AE11" i="14"/>
  <c r="U11" i="14"/>
  <c r="AT11" i="14"/>
  <c r="AH9" i="14"/>
  <c r="AL14" i="14"/>
  <c r="AQ14" i="14"/>
  <c r="AM14" i="14"/>
  <c r="AP14" i="14"/>
  <c r="AF14" i="14"/>
  <c r="AU14" i="14"/>
  <c r="AW14" i="14" s="1"/>
  <c r="AX14" i="14" s="1"/>
  <c r="AY14" i="14" s="1"/>
  <c r="AZ14" i="14" s="1"/>
  <c r="BA14" i="14" s="1"/>
  <c r="BB14" i="14" s="1"/>
  <c r="BC14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P14" i="14" s="1"/>
  <c r="BQ14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CD14" i="14" s="1"/>
  <c r="CE14" i="14" s="1"/>
  <c r="CF14" i="14" s="1"/>
  <c r="CG14" i="14" s="1"/>
  <c r="CH14" i="14" s="1"/>
  <c r="CI14" i="14" s="1"/>
  <c r="CJ14" i="14" s="1"/>
  <c r="CK14" i="14" s="1"/>
  <c r="CL14" i="14" s="1"/>
  <c r="CM14" i="14" s="1"/>
  <c r="CN14" i="14" s="1"/>
  <c r="CO14" i="14" s="1"/>
  <c r="CP14" i="14" s="1"/>
  <c r="CQ14" i="14" s="1"/>
  <c r="CR14" i="14" s="1"/>
  <c r="CS14" i="14" s="1"/>
  <c r="CT14" i="14" s="1"/>
  <c r="CU14" i="14" s="1"/>
  <c r="CV14" i="14" s="1"/>
  <c r="CW14" i="14" s="1"/>
  <c r="CX14" i="14" s="1"/>
  <c r="CY14" i="14" s="1"/>
  <c r="CZ14" i="14" s="1"/>
  <c r="DA14" i="14" s="1"/>
  <c r="DB14" i="14" s="1"/>
  <c r="DC14" i="14" s="1"/>
  <c r="DD14" i="14" s="1"/>
  <c r="DE14" i="14" s="1"/>
  <c r="DF14" i="14" s="1"/>
  <c r="DG14" i="14" s="1"/>
  <c r="DH14" i="14" s="1"/>
  <c r="DI14" i="14" s="1"/>
  <c r="DJ14" i="14" s="1"/>
  <c r="DK14" i="14" s="1"/>
  <c r="DL14" i="14" s="1"/>
  <c r="DM14" i="14" s="1"/>
  <c r="DN14" i="14" s="1"/>
  <c r="DO14" i="14" s="1"/>
  <c r="DP14" i="14" s="1"/>
  <c r="DQ14" i="14" s="1"/>
  <c r="DR14" i="14" s="1"/>
  <c r="DS14" i="14" s="1"/>
  <c r="DT14" i="14" s="1"/>
  <c r="DU14" i="14" s="1"/>
  <c r="DV14" i="14" s="1"/>
  <c r="DW14" i="14" s="1"/>
  <c r="DX14" i="14" s="1"/>
  <c r="DY14" i="14" s="1"/>
  <c r="DZ14" i="14" s="1"/>
  <c r="EA14" i="14" s="1"/>
  <c r="EB14" i="14" s="1"/>
  <c r="EC14" i="14" s="1"/>
  <c r="ED14" i="14" s="1"/>
  <c r="EE14" i="14" s="1"/>
  <c r="EF14" i="14" s="1"/>
  <c r="EG14" i="14" s="1"/>
  <c r="EH14" i="14" s="1"/>
  <c r="EI14" i="14" s="1"/>
  <c r="EJ14" i="14" s="1"/>
  <c r="EK14" i="14" s="1"/>
  <c r="EL14" i="14" s="1"/>
  <c r="EM14" i="14" s="1"/>
  <c r="EN14" i="14" s="1"/>
  <c r="EO14" i="14" s="1"/>
  <c r="EP14" i="14" s="1"/>
  <c r="EQ14" i="14" s="1"/>
  <c r="ER14" i="14" s="1"/>
  <c r="ES14" i="14" s="1"/>
  <c r="ET14" i="14" s="1"/>
  <c r="EU14" i="14" s="1"/>
  <c r="EV14" i="14" s="1"/>
  <c r="EW14" i="14" s="1"/>
  <c r="EX14" i="14" s="1"/>
  <c r="EY14" i="14" s="1"/>
  <c r="EZ14" i="14" s="1"/>
  <c r="FA14" i="14" s="1"/>
  <c r="FB14" i="14" s="1"/>
  <c r="FC14" i="14" s="1"/>
  <c r="FD14" i="14" s="1"/>
  <c r="FE14" i="14" s="1"/>
  <c r="FF14" i="14" s="1"/>
  <c r="FG14" i="14" s="1"/>
  <c r="FH14" i="14" s="1"/>
  <c r="FI14" i="14" s="1"/>
  <c r="FJ14" i="14" s="1"/>
  <c r="FK14" i="14" s="1"/>
  <c r="FL14" i="14" s="1"/>
  <c r="FM14" i="14" s="1"/>
  <c r="FN14" i="14" s="1"/>
  <c r="FO14" i="14" s="1"/>
  <c r="FP14" i="14" s="1"/>
  <c r="FQ14" i="14" s="1"/>
  <c r="FR14" i="14" s="1"/>
  <c r="FS14" i="14" s="1"/>
  <c r="FT14" i="14" s="1"/>
  <c r="FU14" i="14" s="1"/>
  <c r="FV14" i="14" s="1"/>
  <c r="FW14" i="14" s="1"/>
  <c r="FX14" i="14" s="1"/>
  <c r="FY14" i="14" s="1"/>
  <c r="FZ14" i="14" s="1"/>
  <c r="GA14" i="14" s="1"/>
  <c r="GB14" i="14" s="1"/>
  <c r="GC14" i="14" s="1"/>
  <c r="GD14" i="14" s="1"/>
  <c r="GE14" i="14" s="1"/>
  <c r="GF14" i="14" s="1"/>
  <c r="GG14" i="14" s="1"/>
  <c r="GH14" i="14" s="1"/>
  <c r="GI14" i="14" s="1"/>
  <c r="GJ14" i="14" s="1"/>
  <c r="GK14" i="14" s="1"/>
  <c r="GL14" i="14" s="1"/>
  <c r="GM14" i="14" s="1"/>
  <c r="GN14" i="14" s="1"/>
  <c r="GO14" i="14" s="1"/>
  <c r="GP14" i="14" s="1"/>
  <c r="GQ14" i="14" s="1"/>
  <c r="GR14" i="14" s="1"/>
  <c r="AR14" i="14"/>
  <c r="AT14" i="14"/>
  <c r="AO14" i="14"/>
  <c r="AC14" i="14"/>
  <c r="AE14" i="14"/>
  <c r="AH14" i="14"/>
  <c r="AK14" i="14"/>
  <c r="AS14" i="14"/>
  <c r="AG14" i="14"/>
  <c r="AN14" i="14"/>
  <c r="AJ14" i="14"/>
  <c r="AD14" i="14"/>
  <c r="AI14" i="14"/>
  <c r="AL5" i="14"/>
  <c r="AJ5" i="14"/>
  <c r="AG5" i="14"/>
  <c r="AH5" i="14"/>
  <c r="AQ5" i="14"/>
  <c r="AS5" i="14"/>
  <c r="AO5" i="14"/>
  <c r="AM5" i="14"/>
  <c r="AU5" i="14"/>
  <c r="AW5" i="14" s="1"/>
  <c r="AX5" i="14" s="1"/>
  <c r="AY5" i="14" s="1"/>
  <c r="AZ5" i="14" s="1"/>
  <c r="BA5" i="14" s="1"/>
  <c r="BB5" i="14" s="1"/>
  <c r="BC5" i="14" s="1"/>
  <c r="BD5" i="14" s="1"/>
  <c r="BE5" i="14" s="1"/>
  <c r="BF5" i="14" s="1"/>
  <c r="BG5" i="14" s="1"/>
  <c r="BH5" i="14" s="1"/>
  <c r="BI5" i="14" s="1"/>
  <c r="BJ5" i="14" s="1"/>
  <c r="BK5" i="14" s="1"/>
  <c r="BL5" i="14" s="1"/>
  <c r="BM5" i="14" s="1"/>
  <c r="BN5" i="14" s="1"/>
  <c r="BO5" i="14" s="1"/>
  <c r="BP5" i="14" s="1"/>
  <c r="BQ5" i="14" s="1"/>
  <c r="BR5" i="14" s="1"/>
  <c r="BS5" i="14" s="1"/>
  <c r="BT5" i="14" s="1"/>
  <c r="BU5" i="14" s="1"/>
  <c r="BV5" i="14" s="1"/>
  <c r="BW5" i="14" s="1"/>
  <c r="BX5" i="14" s="1"/>
  <c r="BY5" i="14" s="1"/>
  <c r="BZ5" i="14" s="1"/>
  <c r="CA5" i="14" s="1"/>
  <c r="CB5" i="14" s="1"/>
  <c r="CC5" i="14" s="1"/>
  <c r="CD5" i="14" s="1"/>
  <c r="CE5" i="14" s="1"/>
  <c r="CF5" i="14" s="1"/>
  <c r="CG5" i="14" s="1"/>
  <c r="CH5" i="14" s="1"/>
  <c r="CI5" i="14" s="1"/>
  <c r="CJ5" i="14" s="1"/>
  <c r="CK5" i="14" s="1"/>
  <c r="CL5" i="14" s="1"/>
  <c r="CM5" i="14" s="1"/>
  <c r="CN5" i="14" s="1"/>
  <c r="CO5" i="14" s="1"/>
  <c r="CP5" i="14" s="1"/>
  <c r="CQ5" i="14" s="1"/>
  <c r="CR5" i="14" s="1"/>
  <c r="CS5" i="14" s="1"/>
  <c r="CT5" i="14" s="1"/>
  <c r="CU5" i="14" s="1"/>
  <c r="CV5" i="14" s="1"/>
  <c r="CW5" i="14" s="1"/>
  <c r="CX5" i="14" s="1"/>
  <c r="CY5" i="14" s="1"/>
  <c r="CZ5" i="14" s="1"/>
  <c r="DA5" i="14" s="1"/>
  <c r="DB5" i="14" s="1"/>
  <c r="DC5" i="14" s="1"/>
  <c r="DD5" i="14" s="1"/>
  <c r="DE5" i="14" s="1"/>
  <c r="DF5" i="14" s="1"/>
  <c r="DG5" i="14" s="1"/>
  <c r="DH5" i="14" s="1"/>
  <c r="DI5" i="14" s="1"/>
  <c r="DJ5" i="14" s="1"/>
  <c r="DK5" i="14" s="1"/>
  <c r="DL5" i="14" s="1"/>
  <c r="DM5" i="14" s="1"/>
  <c r="DN5" i="14" s="1"/>
  <c r="DO5" i="14" s="1"/>
  <c r="DP5" i="14" s="1"/>
  <c r="DQ5" i="14" s="1"/>
  <c r="DR5" i="14" s="1"/>
  <c r="DS5" i="14" s="1"/>
  <c r="DT5" i="14" s="1"/>
  <c r="DU5" i="14" s="1"/>
  <c r="DV5" i="14" s="1"/>
  <c r="DW5" i="14" s="1"/>
  <c r="DX5" i="14" s="1"/>
  <c r="DY5" i="14" s="1"/>
  <c r="DZ5" i="14" s="1"/>
  <c r="EA5" i="14" s="1"/>
  <c r="EB5" i="14" s="1"/>
  <c r="EC5" i="14" s="1"/>
  <c r="ED5" i="14" s="1"/>
  <c r="EE5" i="14" s="1"/>
  <c r="EF5" i="14" s="1"/>
  <c r="EG5" i="14" s="1"/>
  <c r="EH5" i="14" s="1"/>
  <c r="EI5" i="14" s="1"/>
  <c r="EJ5" i="14" s="1"/>
  <c r="EK5" i="14" s="1"/>
  <c r="EL5" i="14" s="1"/>
  <c r="EM5" i="14" s="1"/>
  <c r="EN5" i="14" s="1"/>
  <c r="EO5" i="14" s="1"/>
  <c r="EP5" i="14" s="1"/>
  <c r="EQ5" i="14" s="1"/>
  <c r="ER5" i="14" s="1"/>
  <c r="ES5" i="14" s="1"/>
  <c r="ET5" i="14" s="1"/>
  <c r="EU5" i="14" s="1"/>
  <c r="EV5" i="14" s="1"/>
  <c r="EW5" i="14" s="1"/>
  <c r="EX5" i="14" s="1"/>
  <c r="EY5" i="14" s="1"/>
  <c r="EZ5" i="14" s="1"/>
  <c r="FA5" i="14" s="1"/>
  <c r="FB5" i="14" s="1"/>
  <c r="FC5" i="14" s="1"/>
  <c r="FD5" i="14" s="1"/>
  <c r="FE5" i="14" s="1"/>
  <c r="FF5" i="14" s="1"/>
  <c r="FG5" i="14" s="1"/>
  <c r="FH5" i="14" s="1"/>
  <c r="FI5" i="14" s="1"/>
  <c r="FJ5" i="14" s="1"/>
  <c r="FK5" i="14" s="1"/>
  <c r="FL5" i="14" s="1"/>
  <c r="FM5" i="14" s="1"/>
  <c r="FN5" i="14" s="1"/>
  <c r="FO5" i="14" s="1"/>
  <c r="FP5" i="14" s="1"/>
  <c r="FQ5" i="14" s="1"/>
  <c r="FR5" i="14" s="1"/>
  <c r="FS5" i="14" s="1"/>
  <c r="FT5" i="14" s="1"/>
  <c r="FU5" i="14" s="1"/>
  <c r="FV5" i="14" s="1"/>
  <c r="FW5" i="14" s="1"/>
  <c r="FX5" i="14" s="1"/>
  <c r="FY5" i="14" s="1"/>
  <c r="FZ5" i="14" s="1"/>
  <c r="GA5" i="14" s="1"/>
  <c r="GB5" i="14" s="1"/>
  <c r="GC5" i="14" s="1"/>
  <c r="GD5" i="14" s="1"/>
  <c r="GE5" i="14" s="1"/>
  <c r="GF5" i="14" s="1"/>
  <c r="GG5" i="14" s="1"/>
  <c r="GH5" i="14" s="1"/>
  <c r="GI5" i="14" s="1"/>
  <c r="GJ5" i="14" s="1"/>
  <c r="GK5" i="14" s="1"/>
  <c r="GL5" i="14" s="1"/>
  <c r="GM5" i="14" s="1"/>
  <c r="GN5" i="14" s="1"/>
  <c r="GO5" i="14" s="1"/>
  <c r="GP5" i="14" s="1"/>
  <c r="GQ5" i="14" s="1"/>
  <c r="GR5" i="14" s="1"/>
  <c r="AI5" i="14"/>
  <c r="AC5" i="14"/>
  <c r="AE5" i="14"/>
  <c r="AA5" i="14"/>
  <c r="AR5" i="14"/>
  <c r="AT5" i="14"/>
  <c r="AK5" i="14"/>
  <c r="AF5" i="14"/>
  <c r="AN5" i="14"/>
  <c r="AP5" i="14"/>
  <c r="AD5" i="14"/>
  <c r="AK18" i="14"/>
  <c r="AN18" i="14"/>
  <c r="AI18" i="14"/>
  <c r="AT18" i="14"/>
  <c r="AL18" i="14"/>
  <c r="AU18" i="14"/>
  <c r="AW18" i="14" s="1"/>
  <c r="AX18" i="14" s="1"/>
  <c r="AY18" i="14" s="1"/>
  <c r="AZ18" i="14" s="1"/>
  <c r="BA18" i="14" s="1"/>
  <c r="BB18" i="14" s="1"/>
  <c r="BC18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P18" i="14" s="1"/>
  <c r="BQ18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CD18" i="14" s="1"/>
  <c r="CE18" i="14" s="1"/>
  <c r="CF18" i="14" s="1"/>
  <c r="CG18" i="14" s="1"/>
  <c r="CH18" i="14" s="1"/>
  <c r="CI18" i="14" s="1"/>
  <c r="CJ18" i="14" s="1"/>
  <c r="CK18" i="14" s="1"/>
  <c r="CL18" i="14" s="1"/>
  <c r="CM18" i="14" s="1"/>
  <c r="CN18" i="14" s="1"/>
  <c r="CO18" i="14" s="1"/>
  <c r="CP18" i="14" s="1"/>
  <c r="CQ18" i="14" s="1"/>
  <c r="CR18" i="14" s="1"/>
  <c r="CS18" i="14" s="1"/>
  <c r="CT18" i="14" s="1"/>
  <c r="CU18" i="14" s="1"/>
  <c r="CV18" i="14" s="1"/>
  <c r="CW18" i="14" s="1"/>
  <c r="CX18" i="14" s="1"/>
  <c r="CY18" i="14" s="1"/>
  <c r="CZ18" i="14" s="1"/>
  <c r="DA18" i="14" s="1"/>
  <c r="DB18" i="14" s="1"/>
  <c r="DC18" i="14" s="1"/>
  <c r="DD18" i="14" s="1"/>
  <c r="DE18" i="14" s="1"/>
  <c r="DF18" i="14" s="1"/>
  <c r="DG18" i="14" s="1"/>
  <c r="DH18" i="14" s="1"/>
  <c r="DI18" i="14" s="1"/>
  <c r="DJ18" i="14" s="1"/>
  <c r="DK18" i="14" s="1"/>
  <c r="DL18" i="14" s="1"/>
  <c r="DM18" i="14" s="1"/>
  <c r="DN18" i="14" s="1"/>
  <c r="DO18" i="14" s="1"/>
  <c r="DP18" i="14" s="1"/>
  <c r="DQ18" i="14" s="1"/>
  <c r="DR18" i="14" s="1"/>
  <c r="DS18" i="14" s="1"/>
  <c r="DT18" i="14" s="1"/>
  <c r="DU18" i="14" s="1"/>
  <c r="DV18" i="14" s="1"/>
  <c r="DW18" i="14" s="1"/>
  <c r="DX18" i="14" s="1"/>
  <c r="DY18" i="14" s="1"/>
  <c r="DZ18" i="14" s="1"/>
  <c r="EA18" i="14" s="1"/>
  <c r="EB18" i="14" s="1"/>
  <c r="EC18" i="14" s="1"/>
  <c r="ED18" i="14" s="1"/>
  <c r="EE18" i="14" s="1"/>
  <c r="EF18" i="14" s="1"/>
  <c r="EG18" i="14" s="1"/>
  <c r="EH18" i="14" s="1"/>
  <c r="EI18" i="14" s="1"/>
  <c r="EJ18" i="14" s="1"/>
  <c r="EK18" i="14" s="1"/>
  <c r="EL18" i="14" s="1"/>
  <c r="EM18" i="14" s="1"/>
  <c r="EN18" i="14" s="1"/>
  <c r="EO18" i="14" s="1"/>
  <c r="EP18" i="14" s="1"/>
  <c r="EQ18" i="14" s="1"/>
  <c r="ER18" i="14" s="1"/>
  <c r="ES18" i="14" s="1"/>
  <c r="ET18" i="14" s="1"/>
  <c r="EU18" i="14" s="1"/>
  <c r="EV18" i="14" s="1"/>
  <c r="AH12" i="14"/>
  <c r="AD12" i="14"/>
  <c r="AL12" i="14"/>
  <c r="AC12" i="14"/>
  <c r="AI12" i="14"/>
  <c r="AN12" i="14"/>
  <c r="AK12" i="14"/>
  <c r="AE12" i="14"/>
  <c r="AP12" i="14"/>
  <c r="AJ12" i="14"/>
  <c r="AF12" i="14"/>
  <c r="AQ12" i="14"/>
  <c r="AM12" i="14"/>
  <c r="AO12" i="14"/>
  <c r="AS12" i="14"/>
  <c r="AT12" i="14"/>
  <c r="AU12" i="14"/>
  <c r="AW12" i="14" s="1"/>
  <c r="AX12" i="14" s="1"/>
  <c r="AY12" i="14" s="1"/>
  <c r="AZ12" i="14" s="1"/>
  <c r="BA12" i="14" s="1"/>
  <c r="BB12" i="14" s="1"/>
  <c r="BC12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P12" i="14" s="1"/>
  <c r="BQ12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CD12" i="14" s="1"/>
  <c r="CE12" i="14" s="1"/>
  <c r="CF12" i="14" s="1"/>
  <c r="CG12" i="14" s="1"/>
  <c r="CH12" i="14" s="1"/>
  <c r="CI12" i="14" s="1"/>
  <c r="CJ12" i="14" s="1"/>
  <c r="CK12" i="14" s="1"/>
  <c r="CL12" i="14" s="1"/>
  <c r="CM12" i="14" s="1"/>
  <c r="CN12" i="14" s="1"/>
  <c r="CO12" i="14" s="1"/>
  <c r="CP12" i="14" s="1"/>
  <c r="CQ12" i="14" s="1"/>
  <c r="CR12" i="14" s="1"/>
  <c r="CS12" i="14" s="1"/>
  <c r="CT12" i="14" s="1"/>
  <c r="CU12" i="14" s="1"/>
  <c r="CV12" i="14" s="1"/>
  <c r="CW12" i="14" s="1"/>
  <c r="CX12" i="14" s="1"/>
  <c r="CY12" i="14" s="1"/>
  <c r="CZ12" i="14" s="1"/>
  <c r="DA12" i="14" s="1"/>
  <c r="DB12" i="14" s="1"/>
  <c r="DC12" i="14" s="1"/>
  <c r="DD12" i="14" s="1"/>
  <c r="DE12" i="14" s="1"/>
  <c r="DF12" i="14" s="1"/>
  <c r="DG12" i="14" s="1"/>
  <c r="DH12" i="14" s="1"/>
  <c r="DI12" i="14" s="1"/>
  <c r="DJ12" i="14" s="1"/>
  <c r="DK12" i="14" s="1"/>
  <c r="DL12" i="14" s="1"/>
  <c r="DM12" i="14" s="1"/>
  <c r="DN12" i="14" s="1"/>
  <c r="DO12" i="14" s="1"/>
  <c r="DP12" i="14" s="1"/>
  <c r="DQ12" i="14" s="1"/>
  <c r="DR12" i="14" s="1"/>
  <c r="DS12" i="14" s="1"/>
  <c r="DT12" i="14" s="1"/>
  <c r="DU12" i="14" s="1"/>
  <c r="DV12" i="14" s="1"/>
  <c r="DW12" i="14" s="1"/>
  <c r="DX12" i="14" s="1"/>
  <c r="DY12" i="14" s="1"/>
  <c r="DZ12" i="14" s="1"/>
  <c r="EA12" i="14" s="1"/>
  <c r="EB12" i="14" s="1"/>
  <c r="EC12" i="14" s="1"/>
  <c r="ED12" i="14" s="1"/>
  <c r="EE12" i="14" s="1"/>
  <c r="EF12" i="14" s="1"/>
  <c r="EG12" i="14" s="1"/>
  <c r="EH12" i="14" s="1"/>
  <c r="EI12" i="14" s="1"/>
  <c r="EJ12" i="14" s="1"/>
  <c r="EK12" i="14" s="1"/>
  <c r="EL12" i="14" s="1"/>
  <c r="EM12" i="14" s="1"/>
  <c r="EN12" i="14" s="1"/>
  <c r="EO12" i="14" s="1"/>
  <c r="EP12" i="14" s="1"/>
  <c r="EQ12" i="14" s="1"/>
  <c r="ER12" i="14" s="1"/>
  <c r="ES12" i="14" s="1"/>
  <c r="ET12" i="14" s="1"/>
  <c r="EU12" i="14" s="1"/>
  <c r="EV12" i="14" s="1"/>
  <c r="EW12" i="14" s="1"/>
  <c r="EX12" i="14" s="1"/>
  <c r="EY12" i="14" s="1"/>
  <c r="EZ12" i="14" s="1"/>
  <c r="FA12" i="14" s="1"/>
  <c r="FB12" i="14" s="1"/>
  <c r="FC12" i="14" s="1"/>
  <c r="FD12" i="14" s="1"/>
  <c r="FE12" i="14" s="1"/>
  <c r="FF12" i="14" s="1"/>
  <c r="FG12" i="14" s="1"/>
  <c r="FH12" i="14" s="1"/>
  <c r="FI12" i="14" s="1"/>
  <c r="FJ12" i="14" s="1"/>
  <c r="FK12" i="14" s="1"/>
  <c r="FL12" i="14" s="1"/>
  <c r="FM12" i="14" s="1"/>
  <c r="FN12" i="14" s="1"/>
  <c r="FO12" i="14" s="1"/>
  <c r="FP12" i="14" s="1"/>
  <c r="FQ12" i="14" s="1"/>
  <c r="FR12" i="14" s="1"/>
  <c r="FS12" i="14" s="1"/>
  <c r="FT12" i="14" s="1"/>
  <c r="FU12" i="14" s="1"/>
  <c r="FV12" i="14" s="1"/>
  <c r="FW12" i="14" s="1"/>
  <c r="FX12" i="14" s="1"/>
  <c r="FY12" i="14" s="1"/>
  <c r="FZ12" i="14" s="1"/>
  <c r="GA12" i="14" s="1"/>
  <c r="GB12" i="14" s="1"/>
  <c r="GC12" i="14" s="1"/>
  <c r="GD12" i="14" s="1"/>
  <c r="GE12" i="14" s="1"/>
  <c r="GF12" i="14" s="1"/>
  <c r="GG12" i="14" s="1"/>
  <c r="GH12" i="14" s="1"/>
  <c r="GI12" i="14" s="1"/>
  <c r="GJ12" i="14" s="1"/>
  <c r="GK12" i="14" s="1"/>
  <c r="GL12" i="14" s="1"/>
  <c r="GM12" i="14" s="1"/>
  <c r="GN12" i="14" s="1"/>
  <c r="GO12" i="14" s="1"/>
  <c r="GP12" i="14" s="1"/>
  <c r="GQ12" i="14" s="1"/>
  <c r="GR12" i="14" s="1"/>
  <c r="AR12" i="14"/>
  <c r="AG12" i="14"/>
  <c r="U10" i="14"/>
  <c r="S10" i="14"/>
  <c r="S5" i="14"/>
  <c r="U5" i="14"/>
  <c r="AE10" i="14"/>
  <c r="AQ10" i="14"/>
  <c r="AG10" i="14"/>
  <c r="AO10" i="14"/>
  <c r="AK10" i="14"/>
  <c r="AD10" i="14"/>
  <c r="AR10" i="14"/>
  <c r="AH10" i="14"/>
  <c r="AP10" i="14"/>
  <c r="AU10" i="14"/>
  <c r="AW10" i="14" s="1"/>
  <c r="AX10" i="14" s="1"/>
  <c r="AY10" i="14" s="1"/>
  <c r="AZ10" i="14" s="1"/>
  <c r="BA10" i="14" s="1"/>
  <c r="BB10" i="14" s="1"/>
  <c r="BC10" i="14" s="1"/>
  <c r="BD10" i="14" s="1"/>
  <c r="BE10" i="14" s="1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BP10" i="14" s="1"/>
  <c r="BQ10" i="14" s="1"/>
  <c r="BR10" i="14" s="1"/>
  <c r="BS10" i="14" s="1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CD10" i="14" s="1"/>
  <c r="CE10" i="14" s="1"/>
  <c r="CF10" i="14" s="1"/>
  <c r="CG10" i="14" s="1"/>
  <c r="CH10" i="14" s="1"/>
  <c r="CI10" i="14" s="1"/>
  <c r="CJ10" i="14" s="1"/>
  <c r="CK10" i="14" s="1"/>
  <c r="CL10" i="14" s="1"/>
  <c r="CM10" i="14" s="1"/>
  <c r="CN10" i="14" s="1"/>
  <c r="CO10" i="14" s="1"/>
  <c r="CP10" i="14" s="1"/>
  <c r="CQ10" i="14" s="1"/>
  <c r="CR10" i="14" s="1"/>
  <c r="CS10" i="14" s="1"/>
  <c r="CT10" i="14" s="1"/>
  <c r="CU10" i="14" s="1"/>
  <c r="CV10" i="14" s="1"/>
  <c r="CW10" i="14" s="1"/>
  <c r="CX10" i="14" s="1"/>
  <c r="CY10" i="14" s="1"/>
  <c r="CZ10" i="14" s="1"/>
  <c r="DA10" i="14" s="1"/>
  <c r="DB10" i="14" s="1"/>
  <c r="DC10" i="14" s="1"/>
  <c r="DD10" i="14" s="1"/>
  <c r="DE10" i="14" s="1"/>
  <c r="DF10" i="14" s="1"/>
  <c r="DG10" i="14" s="1"/>
  <c r="DH10" i="14" s="1"/>
  <c r="DI10" i="14" s="1"/>
  <c r="DJ10" i="14" s="1"/>
  <c r="DK10" i="14" s="1"/>
  <c r="DL10" i="14" s="1"/>
  <c r="DM10" i="14" s="1"/>
  <c r="DN10" i="14" s="1"/>
  <c r="DO10" i="14" s="1"/>
  <c r="DP10" i="14" s="1"/>
  <c r="DQ10" i="14" s="1"/>
  <c r="DR10" i="14" s="1"/>
  <c r="DS10" i="14" s="1"/>
  <c r="DT10" i="14" s="1"/>
  <c r="DU10" i="14" s="1"/>
  <c r="DV10" i="14" s="1"/>
  <c r="DW10" i="14" s="1"/>
  <c r="DX10" i="14" s="1"/>
  <c r="DY10" i="14" s="1"/>
  <c r="DZ10" i="14" s="1"/>
  <c r="EA10" i="14" s="1"/>
  <c r="EB10" i="14" s="1"/>
  <c r="EC10" i="14" s="1"/>
  <c r="ED10" i="14" s="1"/>
  <c r="EE10" i="14" s="1"/>
  <c r="EF10" i="14" s="1"/>
  <c r="EG10" i="14" s="1"/>
  <c r="EH10" i="14" s="1"/>
  <c r="EI10" i="14" s="1"/>
  <c r="EJ10" i="14" s="1"/>
  <c r="EK10" i="14" s="1"/>
  <c r="EL10" i="14" s="1"/>
  <c r="EM10" i="14" s="1"/>
  <c r="EN10" i="14" s="1"/>
  <c r="EO10" i="14" s="1"/>
  <c r="EP10" i="14" s="1"/>
  <c r="EQ10" i="14" s="1"/>
  <c r="ER10" i="14" s="1"/>
  <c r="ES10" i="14" s="1"/>
  <c r="ET10" i="14" s="1"/>
  <c r="EU10" i="14" s="1"/>
  <c r="EV10" i="14" s="1"/>
  <c r="EW10" i="14" s="1"/>
  <c r="EX10" i="14" s="1"/>
  <c r="EY10" i="14" s="1"/>
  <c r="EZ10" i="14" s="1"/>
  <c r="FA10" i="14" s="1"/>
  <c r="FB10" i="14" s="1"/>
  <c r="FC10" i="14" s="1"/>
  <c r="FD10" i="14" s="1"/>
  <c r="FE10" i="14" s="1"/>
  <c r="FF10" i="14" s="1"/>
  <c r="FG10" i="14" s="1"/>
  <c r="FH10" i="14" s="1"/>
  <c r="FI10" i="14" s="1"/>
  <c r="FJ10" i="14" s="1"/>
  <c r="FK10" i="14" s="1"/>
  <c r="FL10" i="14" s="1"/>
  <c r="FM10" i="14" s="1"/>
  <c r="FN10" i="14" s="1"/>
  <c r="FO10" i="14" s="1"/>
  <c r="FP10" i="14" s="1"/>
  <c r="FQ10" i="14" s="1"/>
  <c r="FR10" i="14" s="1"/>
  <c r="FS10" i="14" s="1"/>
  <c r="FT10" i="14" s="1"/>
  <c r="FU10" i="14" s="1"/>
  <c r="FV10" i="14" s="1"/>
  <c r="FW10" i="14" s="1"/>
  <c r="FX10" i="14" s="1"/>
  <c r="FY10" i="14" s="1"/>
  <c r="FZ10" i="14" s="1"/>
  <c r="GA10" i="14" s="1"/>
  <c r="GB10" i="14" s="1"/>
  <c r="GC10" i="14" s="1"/>
  <c r="GD10" i="14" s="1"/>
  <c r="GE10" i="14" s="1"/>
  <c r="GF10" i="14" s="1"/>
  <c r="GG10" i="14" s="1"/>
  <c r="GH10" i="14" s="1"/>
  <c r="GI10" i="14" s="1"/>
  <c r="GJ10" i="14" s="1"/>
  <c r="GK10" i="14" s="1"/>
  <c r="GL10" i="14" s="1"/>
  <c r="GM10" i="14" s="1"/>
  <c r="GN10" i="14" s="1"/>
  <c r="GO10" i="14" s="1"/>
  <c r="GP10" i="14" s="1"/>
  <c r="GQ10" i="14" s="1"/>
  <c r="GR10" i="14" s="1"/>
  <c r="AI10" i="14"/>
  <c r="Y18" i="14"/>
  <c r="W18" i="14"/>
  <c r="AI11" i="14"/>
  <c r="AN11" i="14"/>
  <c r="AM11" i="14"/>
  <c r="AC8" i="14"/>
  <c r="AI8" i="14"/>
  <c r="AS8" i="14"/>
  <c r="AK8" i="14"/>
  <c r="AN8" i="14"/>
  <c r="AH8" i="14"/>
  <c r="AG8" i="14"/>
  <c r="AL8" i="14"/>
  <c r="AF8" i="14"/>
  <c r="AJ8" i="14"/>
  <c r="AO8" i="14"/>
  <c r="AM8" i="14"/>
  <c r="AT8" i="14"/>
  <c r="AD8" i="14"/>
  <c r="AP8" i="14"/>
  <c r="AK9" i="14"/>
  <c r="AF11" i="14"/>
  <c r="AT9" i="14"/>
  <c r="AG11" i="14"/>
  <c r="AL9" i="14"/>
  <c r="AL11" i="14"/>
  <c r="AU11" i="14"/>
  <c r="AW11" i="14" s="1"/>
  <c r="AX11" i="14" s="1"/>
  <c r="AY11" i="14" s="1"/>
  <c r="AZ11" i="14" s="1"/>
  <c r="BA11" i="14" s="1"/>
  <c r="BB11" i="14" s="1"/>
  <c r="BC11" i="14" s="1"/>
  <c r="BD11" i="14" s="1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P11" i="14" s="1"/>
  <c r="BQ11" i="14" s="1"/>
  <c r="BR11" i="14" s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CD11" i="14" s="1"/>
  <c r="CE11" i="14" s="1"/>
  <c r="CF11" i="14" s="1"/>
  <c r="CG11" i="14" s="1"/>
  <c r="CH11" i="14" s="1"/>
  <c r="CI11" i="14" s="1"/>
  <c r="CJ11" i="14" s="1"/>
  <c r="CK11" i="14" s="1"/>
  <c r="CL11" i="14" s="1"/>
  <c r="CM11" i="14" s="1"/>
  <c r="CN11" i="14" s="1"/>
  <c r="CO11" i="14" s="1"/>
  <c r="CP11" i="14" s="1"/>
  <c r="CQ11" i="14" s="1"/>
  <c r="CR11" i="14" s="1"/>
  <c r="CS11" i="14" s="1"/>
  <c r="CT11" i="14" s="1"/>
  <c r="CU11" i="14" s="1"/>
  <c r="CV11" i="14" s="1"/>
  <c r="CW11" i="14" s="1"/>
  <c r="CX11" i="14" s="1"/>
  <c r="CY11" i="14" s="1"/>
  <c r="CZ11" i="14" s="1"/>
  <c r="DA11" i="14" s="1"/>
  <c r="DB11" i="14" s="1"/>
  <c r="DC11" i="14" s="1"/>
  <c r="DD11" i="14" s="1"/>
  <c r="DE11" i="14" s="1"/>
  <c r="DF11" i="14" s="1"/>
  <c r="DG11" i="14" s="1"/>
  <c r="DH11" i="14" s="1"/>
  <c r="DI11" i="14" s="1"/>
  <c r="DJ11" i="14" s="1"/>
  <c r="DK11" i="14" s="1"/>
  <c r="DL11" i="14" s="1"/>
  <c r="DM11" i="14" s="1"/>
  <c r="DN11" i="14" s="1"/>
  <c r="DO11" i="14" s="1"/>
  <c r="DP11" i="14" s="1"/>
  <c r="DQ11" i="14" s="1"/>
  <c r="DR11" i="14" s="1"/>
  <c r="DS11" i="14" s="1"/>
  <c r="DT11" i="14" s="1"/>
  <c r="DU11" i="14" s="1"/>
  <c r="DV11" i="14" s="1"/>
  <c r="DW11" i="14" s="1"/>
  <c r="DX11" i="14" s="1"/>
  <c r="DY11" i="14" s="1"/>
  <c r="DZ11" i="14" s="1"/>
  <c r="EA11" i="14" s="1"/>
  <c r="EB11" i="14" s="1"/>
  <c r="EC11" i="14" s="1"/>
  <c r="ED11" i="14" s="1"/>
  <c r="EE11" i="14" s="1"/>
  <c r="EF11" i="14" s="1"/>
  <c r="EG11" i="14" s="1"/>
  <c r="EH11" i="14" s="1"/>
  <c r="EI11" i="14" s="1"/>
  <c r="EJ11" i="14" s="1"/>
  <c r="EK11" i="14" s="1"/>
  <c r="EL11" i="14" s="1"/>
  <c r="EM11" i="14" s="1"/>
  <c r="EN11" i="14" s="1"/>
  <c r="EO11" i="14" s="1"/>
  <c r="EP11" i="14" s="1"/>
  <c r="EQ11" i="14" s="1"/>
  <c r="ER11" i="14" s="1"/>
  <c r="ES11" i="14" s="1"/>
  <c r="ET11" i="14" s="1"/>
  <c r="EU11" i="14" s="1"/>
  <c r="EV11" i="14" s="1"/>
  <c r="EW11" i="14" s="1"/>
  <c r="EX11" i="14" s="1"/>
  <c r="EY11" i="14" s="1"/>
  <c r="EZ11" i="14" s="1"/>
  <c r="FA11" i="14" s="1"/>
  <c r="FB11" i="14" s="1"/>
  <c r="FC11" i="14" s="1"/>
  <c r="FD11" i="14" s="1"/>
  <c r="FE11" i="14" s="1"/>
  <c r="FF11" i="14" s="1"/>
  <c r="FG11" i="14" s="1"/>
  <c r="FH11" i="14" s="1"/>
  <c r="FI11" i="14" s="1"/>
  <c r="FJ11" i="14" s="1"/>
  <c r="FK11" i="14" s="1"/>
  <c r="FL11" i="14" s="1"/>
  <c r="FM11" i="14" s="1"/>
  <c r="FN11" i="14" s="1"/>
  <c r="FO11" i="14" s="1"/>
  <c r="FP11" i="14" s="1"/>
  <c r="FQ11" i="14" s="1"/>
  <c r="FR11" i="14" s="1"/>
  <c r="FS11" i="14" s="1"/>
  <c r="FT11" i="14" s="1"/>
  <c r="FU11" i="14" s="1"/>
  <c r="FV11" i="14" s="1"/>
  <c r="FW11" i="14" s="1"/>
  <c r="FX11" i="14" s="1"/>
  <c r="FY11" i="14" s="1"/>
  <c r="FZ11" i="14" s="1"/>
  <c r="GA11" i="14" s="1"/>
  <c r="GB11" i="14" s="1"/>
  <c r="GC11" i="14" s="1"/>
  <c r="GD11" i="14" s="1"/>
  <c r="GE11" i="14" s="1"/>
  <c r="GF11" i="14" s="1"/>
  <c r="GG11" i="14" s="1"/>
  <c r="GH11" i="14" s="1"/>
  <c r="GI11" i="14" s="1"/>
  <c r="GJ11" i="14" s="1"/>
  <c r="GK11" i="14" s="1"/>
  <c r="GL11" i="14" s="1"/>
  <c r="GM11" i="14" s="1"/>
  <c r="GN11" i="14" s="1"/>
  <c r="GO11" i="14" s="1"/>
  <c r="GP11" i="14" s="1"/>
  <c r="GQ11" i="14" s="1"/>
  <c r="GR11" i="14" s="1"/>
  <c r="AO9" i="14"/>
  <c r="AU8" i="14"/>
  <c r="AW8" i="14" s="1"/>
  <c r="AX8" i="14" s="1"/>
  <c r="AY8" i="14" s="1"/>
  <c r="AZ8" i="14" s="1"/>
  <c r="BA8" i="14" s="1"/>
  <c r="BB8" i="14" s="1"/>
  <c r="BC8" i="14" s="1"/>
  <c r="BD8" i="14" s="1"/>
  <c r="BE8" i="14" s="1"/>
  <c r="BF8" i="14" s="1"/>
  <c r="BG8" i="14" s="1"/>
  <c r="BH8" i="14" s="1"/>
  <c r="BI8" i="14" s="1"/>
  <c r="BJ8" i="14" s="1"/>
  <c r="BK8" i="14" s="1"/>
  <c r="BL8" i="14" s="1"/>
  <c r="BM8" i="14" s="1"/>
  <c r="BN8" i="14" s="1"/>
  <c r="BO8" i="14" s="1"/>
  <c r="BP8" i="14" s="1"/>
  <c r="BQ8" i="14" s="1"/>
  <c r="BR8" i="14" s="1"/>
  <c r="BS8" i="14" s="1"/>
  <c r="BT8" i="14" s="1"/>
  <c r="BU8" i="14" s="1"/>
  <c r="BV8" i="14" s="1"/>
  <c r="BW8" i="14" s="1"/>
  <c r="BX8" i="14" s="1"/>
  <c r="BY8" i="14" s="1"/>
  <c r="BZ8" i="14" s="1"/>
  <c r="CA8" i="14" s="1"/>
  <c r="CB8" i="14" s="1"/>
  <c r="CC8" i="14" s="1"/>
  <c r="CD8" i="14" s="1"/>
  <c r="CE8" i="14" s="1"/>
  <c r="CF8" i="14" s="1"/>
  <c r="CG8" i="14" s="1"/>
  <c r="CH8" i="14" s="1"/>
  <c r="CI8" i="14" s="1"/>
  <c r="CJ8" i="14" s="1"/>
  <c r="CK8" i="14" s="1"/>
  <c r="CL8" i="14" s="1"/>
  <c r="CM8" i="14" s="1"/>
  <c r="CN8" i="14" s="1"/>
  <c r="CO8" i="14" s="1"/>
  <c r="CP8" i="14" s="1"/>
  <c r="CQ8" i="14" s="1"/>
  <c r="CR8" i="14" s="1"/>
  <c r="CS8" i="14" s="1"/>
  <c r="CT8" i="14" s="1"/>
  <c r="CU8" i="14" s="1"/>
  <c r="CV8" i="14" s="1"/>
  <c r="CW8" i="14" s="1"/>
  <c r="CX8" i="14" s="1"/>
  <c r="CY8" i="14" s="1"/>
  <c r="CZ8" i="14" s="1"/>
  <c r="DA8" i="14" s="1"/>
  <c r="DB8" i="14" s="1"/>
  <c r="DC8" i="14" s="1"/>
  <c r="DD8" i="14" s="1"/>
  <c r="DE8" i="14" s="1"/>
  <c r="DF8" i="14" s="1"/>
  <c r="DG8" i="14" s="1"/>
  <c r="DH8" i="14" s="1"/>
  <c r="DI8" i="14" s="1"/>
  <c r="DJ8" i="14" s="1"/>
  <c r="DK8" i="14" s="1"/>
  <c r="DL8" i="14" s="1"/>
  <c r="DM8" i="14" s="1"/>
  <c r="DN8" i="14" s="1"/>
  <c r="DO8" i="14" s="1"/>
  <c r="DP8" i="14" s="1"/>
  <c r="DQ8" i="14" s="1"/>
  <c r="DR8" i="14" s="1"/>
  <c r="DS8" i="14" s="1"/>
  <c r="DT8" i="14" s="1"/>
  <c r="DU8" i="14" s="1"/>
  <c r="DV8" i="14" s="1"/>
  <c r="DW8" i="14" s="1"/>
  <c r="DX8" i="14" s="1"/>
  <c r="DY8" i="14" s="1"/>
  <c r="DZ8" i="14" s="1"/>
  <c r="EA8" i="14" s="1"/>
  <c r="EB8" i="14" s="1"/>
  <c r="EC8" i="14" s="1"/>
  <c r="ED8" i="14" s="1"/>
  <c r="EE8" i="14" s="1"/>
  <c r="EF8" i="14" s="1"/>
  <c r="EG8" i="14" s="1"/>
  <c r="EH8" i="14" s="1"/>
  <c r="EI8" i="14" s="1"/>
  <c r="EJ8" i="14" s="1"/>
  <c r="EK8" i="14" s="1"/>
  <c r="EL8" i="14" s="1"/>
  <c r="EM8" i="14" s="1"/>
  <c r="EN8" i="14" s="1"/>
  <c r="EO8" i="14" s="1"/>
  <c r="EP8" i="14" s="1"/>
  <c r="EQ8" i="14" s="1"/>
  <c r="ER8" i="14" s="1"/>
  <c r="ES8" i="14" s="1"/>
  <c r="ET8" i="14" s="1"/>
  <c r="EU8" i="14" s="1"/>
  <c r="EV8" i="14" s="1"/>
  <c r="EW8" i="14" s="1"/>
  <c r="EX8" i="14" s="1"/>
  <c r="EY8" i="14" s="1"/>
  <c r="EZ8" i="14" s="1"/>
  <c r="FA8" i="14" s="1"/>
  <c r="FB8" i="14" s="1"/>
  <c r="FC8" i="14" s="1"/>
  <c r="FD8" i="14" s="1"/>
  <c r="FE8" i="14" s="1"/>
  <c r="FF8" i="14" s="1"/>
  <c r="FG8" i="14" s="1"/>
  <c r="FH8" i="14" s="1"/>
  <c r="FI8" i="14" s="1"/>
  <c r="FJ8" i="14" s="1"/>
  <c r="FK8" i="14" s="1"/>
  <c r="FL8" i="14" s="1"/>
  <c r="FM8" i="14" s="1"/>
  <c r="FN8" i="14" s="1"/>
  <c r="FO8" i="14" s="1"/>
  <c r="FP8" i="14" s="1"/>
  <c r="FQ8" i="14" s="1"/>
  <c r="FR8" i="14" s="1"/>
  <c r="FS8" i="14" s="1"/>
  <c r="FT8" i="14" s="1"/>
  <c r="FU8" i="14" s="1"/>
  <c r="FV8" i="14" s="1"/>
  <c r="FW8" i="14" s="1"/>
  <c r="FX8" i="14" s="1"/>
  <c r="FY8" i="14" s="1"/>
  <c r="FZ8" i="14" s="1"/>
  <c r="GA8" i="14" s="1"/>
  <c r="GB8" i="14" s="1"/>
  <c r="GC8" i="14" s="1"/>
  <c r="GD8" i="14" s="1"/>
  <c r="GE8" i="14" s="1"/>
  <c r="GF8" i="14" s="1"/>
  <c r="GG8" i="14" s="1"/>
  <c r="GH8" i="14" s="1"/>
  <c r="GI8" i="14" s="1"/>
  <c r="GJ8" i="14" s="1"/>
  <c r="GK8" i="14" s="1"/>
  <c r="GL8" i="14" s="1"/>
  <c r="GM8" i="14" s="1"/>
  <c r="GN8" i="14" s="1"/>
  <c r="GO8" i="14" s="1"/>
  <c r="GP8" i="14" s="1"/>
  <c r="GQ8" i="14" s="1"/>
  <c r="GR8" i="14" s="1"/>
  <c r="AH11" i="14"/>
  <c r="W13" i="14"/>
  <c r="AF6" i="14"/>
  <c r="AH6" i="14"/>
  <c r="AO6" i="14"/>
  <c r="AE6" i="14"/>
  <c r="AS6" i="14"/>
  <c r="AM6" i="14"/>
  <c r="AA6" i="14"/>
  <c r="AG6" i="14"/>
  <c r="AI6" i="14"/>
  <c r="AK6" i="14"/>
  <c r="AD6" i="14"/>
  <c r="AU6" i="14"/>
  <c r="AW6" i="14" s="1"/>
  <c r="AX6" i="14" s="1"/>
  <c r="AY6" i="14" s="1"/>
  <c r="AZ6" i="14" s="1"/>
  <c r="BA6" i="14" s="1"/>
  <c r="BB6" i="14" s="1"/>
  <c r="BC6" i="14" s="1"/>
  <c r="BD6" i="14" s="1"/>
  <c r="BE6" i="14" s="1"/>
  <c r="BF6" i="14" s="1"/>
  <c r="BG6" i="14" s="1"/>
  <c r="BH6" i="14" s="1"/>
  <c r="BI6" i="14" s="1"/>
  <c r="BJ6" i="14" s="1"/>
  <c r="BK6" i="14" s="1"/>
  <c r="BL6" i="14" s="1"/>
  <c r="BM6" i="14" s="1"/>
  <c r="BN6" i="14" s="1"/>
  <c r="BO6" i="14" s="1"/>
  <c r="BP6" i="14" s="1"/>
  <c r="BQ6" i="14" s="1"/>
  <c r="BR6" i="14" s="1"/>
  <c r="BS6" i="14" s="1"/>
  <c r="BT6" i="14" s="1"/>
  <c r="BU6" i="14" s="1"/>
  <c r="BV6" i="14" s="1"/>
  <c r="BW6" i="14" s="1"/>
  <c r="BX6" i="14" s="1"/>
  <c r="BY6" i="14" s="1"/>
  <c r="BZ6" i="14" s="1"/>
  <c r="CA6" i="14" s="1"/>
  <c r="CB6" i="14" s="1"/>
  <c r="CC6" i="14" s="1"/>
  <c r="CD6" i="14" s="1"/>
  <c r="CE6" i="14" s="1"/>
  <c r="CF6" i="14" s="1"/>
  <c r="CG6" i="14" s="1"/>
  <c r="CH6" i="14" s="1"/>
  <c r="CI6" i="14" s="1"/>
  <c r="CJ6" i="14" s="1"/>
  <c r="CK6" i="14" s="1"/>
  <c r="CL6" i="14" s="1"/>
  <c r="CM6" i="14" s="1"/>
  <c r="CN6" i="14" s="1"/>
  <c r="CO6" i="14" s="1"/>
  <c r="CP6" i="14" s="1"/>
  <c r="CQ6" i="14" s="1"/>
  <c r="CR6" i="14" s="1"/>
  <c r="CS6" i="14" s="1"/>
  <c r="CT6" i="14" s="1"/>
  <c r="CU6" i="14" s="1"/>
  <c r="CV6" i="14" s="1"/>
  <c r="CW6" i="14" s="1"/>
  <c r="CX6" i="14" s="1"/>
  <c r="CY6" i="14" s="1"/>
  <c r="CZ6" i="14" s="1"/>
  <c r="DA6" i="14" s="1"/>
  <c r="DB6" i="14" s="1"/>
  <c r="DC6" i="14" s="1"/>
  <c r="DD6" i="14" s="1"/>
  <c r="DE6" i="14" s="1"/>
  <c r="DF6" i="14" s="1"/>
  <c r="DG6" i="14" s="1"/>
  <c r="DH6" i="14" s="1"/>
  <c r="DI6" i="14" s="1"/>
  <c r="DJ6" i="14" s="1"/>
  <c r="DK6" i="14" s="1"/>
  <c r="DL6" i="14" s="1"/>
  <c r="DM6" i="14" s="1"/>
  <c r="DN6" i="14" s="1"/>
  <c r="DO6" i="14" s="1"/>
  <c r="DP6" i="14" s="1"/>
  <c r="DQ6" i="14" s="1"/>
  <c r="DR6" i="14" s="1"/>
  <c r="DS6" i="14" s="1"/>
  <c r="DT6" i="14" s="1"/>
  <c r="DU6" i="14" s="1"/>
  <c r="DV6" i="14" s="1"/>
  <c r="DW6" i="14" s="1"/>
  <c r="DX6" i="14" s="1"/>
  <c r="DY6" i="14" s="1"/>
  <c r="DZ6" i="14" s="1"/>
  <c r="EA6" i="14" s="1"/>
  <c r="EB6" i="14" s="1"/>
  <c r="EC6" i="14" s="1"/>
  <c r="ED6" i="14" s="1"/>
  <c r="EE6" i="14" s="1"/>
  <c r="EF6" i="14" s="1"/>
  <c r="EG6" i="14" s="1"/>
  <c r="EH6" i="14" s="1"/>
  <c r="EI6" i="14" s="1"/>
  <c r="EJ6" i="14" s="1"/>
  <c r="EK6" i="14" s="1"/>
  <c r="EL6" i="14" s="1"/>
  <c r="EM6" i="14" s="1"/>
  <c r="EN6" i="14" s="1"/>
  <c r="EO6" i="14" s="1"/>
  <c r="EP6" i="14" s="1"/>
  <c r="EQ6" i="14" s="1"/>
  <c r="ER6" i="14" s="1"/>
  <c r="ES6" i="14" s="1"/>
  <c r="ET6" i="14" s="1"/>
  <c r="EU6" i="14" s="1"/>
  <c r="EV6" i="14" s="1"/>
  <c r="EW6" i="14" s="1"/>
  <c r="EX6" i="14" s="1"/>
  <c r="EY6" i="14" s="1"/>
  <c r="EZ6" i="14" s="1"/>
  <c r="FA6" i="14" s="1"/>
  <c r="FB6" i="14" s="1"/>
  <c r="FC6" i="14" s="1"/>
  <c r="FD6" i="14" s="1"/>
  <c r="FE6" i="14" s="1"/>
  <c r="FF6" i="14" s="1"/>
  <c r="FG6" i="14" s="1"/>
  <c r="FH6" i="14" s="1"/>
  <c r="FI6" i="14" s="1"/>
  <c r="FJ6" i="14" s="1"/>
  <c r="FK6" i="14" s="1"/>
  <c r="FL6" i="14" s="1"/>
  <c r="FM6" i="14" s="1"/>
  <c r="FN6" i="14" s="1"/>
  <c r="FO6" i="14" s="1"/>
  <c r="FP6" i="14" s="1"/>
  <c r="FQ6" i="14" s="1"/>
  <c r="FR6" i="14" s="1"/>
  <c r="FS6" i="14" s="1"/>
  <c r="FT6" i="14" s="1"/>
  <c r="FU6" i="14" s="1"/>
  <c r="FV6" i="14" s="1"/>
  <c r="FW6" i="14" s="1"/>
  <c r="FX6" i="14" s="1"/>
  <c r="FY6" i="14" s="1"/>
  <c r="FZ6" i="14" s="1"/>
  <c r="GA6" i="14" s="1"/>
  <c r="GB6" i="14" s="1"/>
  <c r="GC6" i="14" s="1"/>
  <c r="GD6" i="14" s="1"/>
  <c r="GE6" i="14" s="1"/>
  <c r="GF6" i="14" s="1"/>
  <c r="GG6" i="14" s="1"/>
  <c r="GH6" i="14" s="1"/>
  <c r="GI6" i="14" s="1"/>
  <c r="GJ6" i="14" s="1"/>
  <c r="GK6" i="14" s="1"/>
  <c r="GL6" i="14" s="1"/>
  <c r="GM6" i="14" s="1"/>
  <c r="GN6" i="14" s="1"/>
  <c r="GO6" i="14" s="1"/>
  <c r="GP6" i="14" s="1"/>
  <c r="GQ6" i="14" s="1"/>
  <c r="GR6" i="14" s="1"/>
  <c r="AN6" i="14"/>
  <c r="AT6" i="14"/>
  <c r="AQ6" i="14"/>
  <c r="AR6" i="14"/>
  <c r="U7" i="14"/>
  <c r="S7" i="14"/>
  <c r="U13" i="14"/>
  <c r="S13" i="14"/>
  <c r="AA18" i="14"/>
  <c r="AA11" i="14"/>
  <c r="EW18" i="14" l="1"/>
  <c r="M5" i="21"/>
  <c r="M8" i="21"/>
  <c r="C17" i="14"/>
  <c r="P17" i="14"/>
  <c r="Y17" i="14"/>
  <c r="EX18" i="14" l="1"/>
  <c r="EY18" i="14" s="1"/>
  <c r="EZ18" i="14" s="1"/>
  <c r="FA18" i="14" s="1"/>
  <c r="FB18" i="14" s="1"/>
  <c r="FC18" i="14" s="1"/>
  <c r="FD18" i="14" s="1"/>
  <c r="FE18" i="14" s="1"/>
  <c r="FF18" i="14" s="1"/>
  <c r="FG18" i="14" s="1"/>
  <c r="FH18" i="14" s="1"/>
  <c r="FI18" i="14" s="1"/>
  <c r="FJ18" i="14" s="1"/>
  <c r="FK18" i="14" s="1"/>
  <c r="FL18" i="14" s="1"/>
  <c r="FM18" i="14" s="1"/>
  <c r="FN18" i="14" s="1"/>
  <c r="FO18" i="14" s="1"/>
  <c r="FP18" i="14" s="1"/>
  <c r="FQ18" i="14" s="1"/>
  <c r="FR18" i="14" s="1"/>
  <c r="FS18" i="14" s="1"/>
  <c r="FT18" i="14" s="1"/>
  <c r="FU18" i="14" s="1"/>
  <c r="FV18" i="14" s="1"/>
  <c r="FW18" i="14" s="1"/>
  <c r="FX18" i="14" s="1"/>
  <c r="FY18" i="14" s="1"/>
  <c r="FZ18" i="14" s="1"/>
  <c r="GA18" i="14" s="1"/>
  <c r="GB18" i="14" s="1"/>
  <c r="GC18" i="14" s="1"/>
  <c r="GD18" i="14" s="1"/>
  <c r="GE18" i="14" s="1"/>
  <c r="GF18" i="14" s="1"/>
  <c r="GG18" i="14" s="1"/>
  <c r="GH18" i="14" s="1"/>
  <c r="GI18" i="14" s="1"/>
  <c r="GJ18" i="14" s="1"/>
  <c r="GK18" i="14" s="1"/>
  <c r="GL18" i="14" s="1"/>
  <c r="GM18" i="14" s="1"/>
  <c r="GN18" i="14" s="1"/>
  <c r="GO18" i="14" s="1"/>
  <c r="GP18" i="14" s="1"/>
  <c r="GQ18" i="14" s="1"/>
  <c r="GR18" i="14" s="1"/>
  <c r="M30" i="21"/>
  <c r="M23" i="21"/>
  <c r="M47" i="21"/>
  <c r="M38" i="21"/>
  <c r="M17" i="21"/>
  <c r="M12" i="21"/>
  <c r="N5" i="21"/>
  <c r="N6" i="21" s="1"/>
  <c r="N8" i="21"/>
  <c r="N10" i="21" s="1"/>
  <c r="U17" i="14"/>
  <c r="S17" i="14"/>
  <c r="AM17" i="14"/>
  <c r="AO17" i="14"/>
  <c r="AI17" i="14"/>
  <c r="N17" i="14"/>
  <c r="AS17" i="14"/>
  <c r="AA17" i="14"/>
  <c r="M17" i="14"/>
  <c r="AT17" i="14"/>
  <c r="AL17" i="14"/>
  <c r="AP17" i="14"/>
  <c r="AR17" i="14"/>
  <c r="AG17" i="14"/>
  <c r="AE17" i="14"/>
  <c r="D17" i="14"/>
  <c r="W17" i="14"/>
  <c r="K17" i="14"/>
  <c r="AD17" i="14"/>
  <c r="AQ17" i="14"/>
  <c r="AN17" i="14"/>
  <c r="AU17" i="14"/>
  <c r="AW17" i="14" s="1"/>
  <c r="AX17" i="14" s="1"/>
  <c r="AY17" i="14" s="1"/>
  <c r="AZ17" i="14" s="1"/>
  <c r="BA17" i="14" s="1"/>
  <c r="BB17" i="14" s="1"/>
  <c r="BC17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P17" i="14" s="1"/>
  <c r="BQ17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CD17" i="14" s="1"/>
  <c r="CE17" i="14" s="1"/>
  <c r="CF17" i="14" s="1"/>
  <c r="CG17" i="14" s="1"/>
  <c r="CH17" i="14" s="1"/>
  <c r="CI17" i="14" s="1"/>
  <c r="CJ17" i="14" s="1"/>
  <c r="CK17" i="14" s="1"/>
  <c r="CL17" i="14" s="1"/>
  <c r="CM17" i="14" s="1"/>
  <c r="CN17" i="14" s="1"/>
  <c r="CO17" i="14" s="1"/>
  <c r="CP17" i="14" s="1"/>
  <c r="CQ17" i="14" s="1"/>
  <c r="CR17" i="14" s="1"/>
  <c r="CS17" i="14" s="1"/>
  <c r="CT17" i="14" s="1"/>
  <c r="CU17" i="14" s="1"/>
  <c r="CV17" i="14" s="1"/>
  <c r="CW17" i="14" s="1"/>
  <c r="CX17" i="14" s="1"/>
  <c r="CY17" i="14" s="1"/>
  <c r="CZ17" i="14" s="1"/>
  <c r="DA17" i="14" s="1"/>
  <c r="DB17" i="14" s="1"/>
  <c r="DC17" i="14" s="1"/>
  <c r="DD17" i="14" s="1"/>
  <c r="DE17" i="14" s="1"/>
  <c r="DF17" i="14" s="1"/>
  <c r="DG17" i="14" s="1"/>
  <c r="DH17" i="14" s="1"/>
  <c r="DI17" i="14" s="1"/>
  <c r="DJ17" i="14" s="1"/>
  <c r="DK17" i="14" s="1"/>
  <c r="DL17" i="14" s="1"/>
  <c r="DM17" i="14" s="1"/>
  <c r="DN17" i="14" s="1"/>
  <c r="DO17" i="14" s="1"/>
  <c r="DP17" i="14" s="1"/>
  <c r="DQ17" i="14" s="1"/>
  <c r="DR17" i="14" s="1"/>
  <c r="DS17" i="14" s="1"/>
  <c r="DT17" i="14" s="1"/>
  <c r="DU17" i="14" s="1"/>
  <c r="DV17" i="14" s="1"/>
  <c r="DW17" i="14" s="1"/>
  <c r="DX17" i="14" s="1"/>
  <c r="DY17" i="14" s="1"/>
  <c r="DZ17" i="14" s="1"/>
  <c r="EA17" i="14" s="1"/>
  <c r="EB17" i="14" s="1"/>
  <c r="EC17" i="14" s="1"/>
  <c r="ED17" i="14" s="1"/>
  <c r="EE17" i="14" s="1"/>
  <c r="EF17" i="14" s="1"/>
  <c r="EG17" i="14" s="1"/>
  <c r="EH17" i="14" s="1"/>
  <c r="EI17" i="14" s="1"/>
  <c r="EJ17" i="14" s="1"/>
  <c r="EK17" i="14" s="1"/>
  <c r="EL17" i="14" s="1"/>
  <c r="EM17" i="14" s="1"/>
  <c r="EN17" i="14" s="1"/>
  <c r="EO17" i="14" s="1"/>
  <c r="EP17" i="14" s="1"/>
  <c r="EQ17" i="14" s="1"/>
  <c r="ER17" i="14" s="1"/>
  <c r="ES17" i="14" s="1"/>
  <c r="ET17" i="14" s="1"/>
  <c r="EU17" i="14" s="1"/>
  <c r="EV17" i="14" s="1"/>
  <c r="EW17" i="14" s="1"/>
  <c r="EX17" i="14" s="1"/>
  <c r="EY17" i="14" s="1"/>
  <c r="EZ17" i="14" s="1"/>
  <c r="FA17" i="14" s="1"/>
  <c r="FB17" i="14" s="1"/>
  <c r="FC17" i="14" s="1"/>
  <c r="FD17" i="14" s="1"/>
  <c r="FE17" i="14" s="1"/>
  <c r="FF17" i="14" s="1"/>
  <c r="FG17" i="14" s="1"/>
  <c r="FH17" i="14" s="1"/>
  <c r="FI17" i="14" s="1"/>
  <c r="FJ17" i="14" s="1"/>
  <c r="FK17" i="14" s="1"/>
  <c r="FL17" i="14" s="1"/>
  <c r="FM17" i="14" s="1"/>
  <c r="FN17" i="14" s="1"/>
  <c r="FO17" i="14" s="1"/>
  <c r="FP17" i="14" s="1"/>
  <c r="FQ17" i="14" s="1"/>
  <c r="FR17" i="14" s="1"/>
  <c r="FS17" i="14" s="1"/>
  <c r="FT17" i="14" s="1"/>
  <c r="FU17" i="14" s="1"/>
  <c r="FV17" i="14" s="1"/>
  <c r="FW17" i="14" s="1"/>
  <c r="FX17" i="14" s="1"/>
  <c r="FY17" i="14" s="1"/>
  <c r="FZ17" i="14" s="1"/>
  <c r="GA17" i="14" s="1"/>
  <c r="GB17" i="14" s="1"/>
  <c r="GC17" i="14" s="1"/>
  <c r="GD17" i="14" s="1"/>
  <c r="GE17" i="14" s="1"/>
  <c r="GF17" i="14" s="1"/>
  <c r="GG17" i="14" s="1"/>
  <c r="GH17" i="14" s="1"/>
  <c r="GI17" i="14" s="1"/>
  <c r="GJ17" i="14" s="1"/>
  <c r="GK17" i="14" s="1"/>
  <c r="GL17" i="14" s="1"/>
  <c r="GM17" i="14" s="1"/>
  <c r="GN17" i="14" s="1"/>
  <c r="GO17" i="14" s="1"/>
  <c r="GP17" i="14" s="1"/>
  <c r="GQ17" i="14" s="1"/>
  <c r="GR17" i="14" s="1"/>
  <c r="AF17" i="14"/>
  <c r="G17" i="14"/>
  <c r="E17" i="14"/>
  <c r="AK17" i="14"/>
  <c r="AH17" i="14"/>
  <c r="AC17" i="14"/>
  <c r="AJ17" i="14"/>
  <c r="F17" i="14"/>
  <c r="N23" i="21" l="1"/>
  <c r="N28" i="21" s="1"/>
  <c r="N38" i="21"/>
  <c r="N45" i="21" s="1"/>
  <c r="N47" i="21"/>
  <c r="N55" i="21" s="1"/>
  <c r="N30" i="21"/>
  <c r="N36" i="21" s="1"/>
  <c r="N12" i="21"/>
  <c r="N15" i="21" s="1"/>
  <c r="N17" i="21"/>
  <c r="N21" i="21" s="1"/>
  <c r="B18" i="13" l="1"/>
  <c r="D22" i="13" s="1"/>
</calcChain>
</file>

<file path=xl/sharedStrings.xml><?xml version="1.0" encoding="utf-8"?>
<sst xmlns="http://schemas.openxmlformats.org/spreadsheetml/2006/main" count="369" uniqueCount="112">
  <si>
    <t>Period 1</t>
  </si>
  <si>
    <t>Period 2</t>
  </si>
  <si>
    <t>Period 3</t>
  </si>
  <si>
    <t>Period 4</t>
  </si>
  <si>
    <t>Time (Hours)</t>
  </si>
  <si>
    <t>Ref (Ah):</t>
  </si>
  <si>
    <t>Standby Period (Hours)</t>
  </si>
  <si>
    <t>Ah Capacity</t>
  </si>
  <si>
    <t>Time</t>
  </si>
  <si>
    <t>3m</t>
  </si>
  <si>
    <t>60s</t>
  </si>
  <si>
    <t>30s</t>
  </si>
  <si>
    <t>5s</t>
  </si>
  <si>
    <t>1s</t>
  </si>
  <si>
    <t>5m</t>
  </si>
  <si>
    <t>10m</t>
  </si>
  <si>
    <t>15m</t>
  </si>
  <si>
    <t>30m</t>
  </si>
  <si>
    <t>1h</t>
  </si>
  <si>
    <t>1.5h</t>
  </si>
  <si>
    <t>3h</t>
  </si>
  <si>
    <t>5h</t>
  </si>
  <si>
    <t>Description</t>
  </si>
  <si>
    <t>Current A1…A8 (amps)</t>
  </si>
  <si>
    <t>Duration M1 ..M8 (hours)</t>
  </si>
  <si>
    <t>Period 5</t>
  </si>
  <si>
    <t>Period 6</t>
  </si>
  <si>
    <t>Period 7</t>
  </si>
  <si>
    <t>Period 8</t>
  </si>
  <si>
    <t>Load (A)</t>
  </si>
  <si>
    <t>Change in Load (A)</t>
  </si>
  <si>
    <t>Duration of Period (hours)</t>
  </si>
  <si>
    <t>Time to end of section (hours)</t>
  </si>
  <si>
    <t>Capacity Rating Factor Kt</t>
  </si>
  <si>
    <t>Required Section Size (Ah)</t>
  </si>
  <si>
    <t>Total (1)</t>
  </si>
  <si>
    <t>Total (2)</t>
  </si>
  <si>
    <t>Total (3)</t>
  </si>
  <si>
    <t>Total (4)</t>
  </si>
  <si>
    <t>Total (5)</t>
  </si>
  <si>
    <t>Total (6)</t>
  </si>
  <si>
    <t>Total (7)</t>
  </si>
  <si>
    <t>Duty Summary</t>
  </si>
  <si>
    <t>Actual Battery Capacity (Ah)</t>
  </si>
  <si>
    <t>Total (8)</t>
  </si>
  <si>
    <r>
      <t>Kt (1.85V per cell 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</si>
  <si>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Kt (1.85V per cell  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</si>
  <si>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15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</si>
  <si>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t>1.8V</t>
  </si>
  <si>
    <r>
      <t>Current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</si>
  <si>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20</t>
    </r>
    <r>
      <rPr>
        <b/>
        <vertAlign val="super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C</t>
    </r>
  </si>
  <si>
    <t>20m</t>
  </si>
  <si>
    <t>40m</t>
  </si>
  <si>
    <t>50m</t>
  </si>
  <si>
    <t>Tripping Burden (Watts)</t>
  </si>
  <si>
    <t>Tripping Duration (Seconds)</t>
  </si>
  <si>
    <t>Standing Load (Watts)</t>
  </si>
  <si>
    <t>Monobloc Type</t>
  </si>
  <si>
    <t>Number of Parallel Strings</t>
  </si>
  <si>
    <t>Monobloc Types</t>
  </si>
  <si>
    <t>Design Margin</t>
  </si>
  <si>
    <t>Temperature Correction Factor</t>
  </si>
  <si>
    <t>Monobloc Data</t>
  </si>
  <si>
    <t>NOTE: Column A must be sorted in ascending order!</t>
  </si>
  <si>
    <t>Battery Nominal Voltage</t>
  </si>
  <si>
    <t>Battery Voltage At End Of Duty Cycle</t>
  </si>
  <si>
    <t>Switchgear Tripping &amp; Closing</t>
  </si>
  <si>
    <t>Maximum Closing Burden (Watts)</t>
  </si>
  <si>
    <t>Maximum Tripping Burden (Watts)</t>
  </si>
  <si>
    <t>Battery Capacity Required (Ah)</t>
  </si>
  <si>
    <t>Ref (DegC):</t>
  </si>
  <si>
    <t>Ref (V/Cell):</t>
  </si>
  <si>
    <r>
      <t>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</si>
  <si>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 Factor</t>
    </r>
  </si>
  <si>
    <r>
      <t>Kt (1.85V per cell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</si>
  <si>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t>Period</t>
  </si>
  <si>
    <t>Kt: 1.85V/Cell @ 20degC</t>
  </si>
  <si>
    <t>Kt: 1.85V/Cell @ 15degC</t>
  </si>
  <si>
    <t>Kt: 1.85V/Cell @ 5degC</t>
  </si>
  <si>
    <t>IEEE 485 Calculation Method (Kt: 1.85V/Cell @ 20degC)</t>
  </si>
  <si>
    <t>IEEE 485 Calculation Method (Kt: 1.85V/Cell @ 15degC)</t>
  </si>
  <si>
    <t>IEEE 485 Calculation Method (Kt: 1.85V/Cell @ 5degC)</t>
  </si>
  <si>
    <t>Maximum Tripping Duration (hours)</t>
  </si>
  <si>
    <t>Maximum Closing Duration (Hours)</t>
  </si>
  <si>
    <t>Accurate 15degC</t>
  </si>
  <si>
    <t>Accurate 5degC</t>
  </si>
  <si>
    <t>Type 1</t>
  </si>
  <si>
    <t>Minimum Charger Rating (A)</t>
  </si>
  <si>
    <t>Ageing Factor</t>
  </si>
  <si>
    <t>Circuit Breakers</t>
  </si>
  <si>
    <t>Quantity Tripped Simultaneously</t>
  </si>
  <si>
    <t>BATTERY CALCULATOR FOR EE SPEC 24/4</t>
  </si>
  <si>
    <t>Enersys Powersafe SBS 8</t>
  </si>
  <si>
    <t>Enersys Powersafe SBS 15</t>
  </si>
  <si>
    <t>Enersys Powersafe SBS 30</t>
  </si>
  <si>
    <t>Enersys Powersafe SBS 31</t>
  </si>
  <si>
    <t>Enersys Powersafe SBS 40</t>
  </si>
  <si>
    <t>12V</t>
  </si>
  <si>
    <t>10V</t>
  </si>
  <si>
    <t>Enersys Powersafe SBS 41</t>
  </si>
  <si>
    <t>Enersys Powersafe SBS 60</t>
  </si>
  <si>
    <t>6V</t>
  </si>
  <si>
    <t>Enersys Powersafe SBS 110</t>
  </si>
  <si>
    <t>Enersys Powersafe SBS 130</t>
  </si>
  <si>
    <t>2V</t>
  </si>
  <si>
    <t>Enersys Powersafe SBS 300</t>
  </si>
  <si>
    <t>Enersys Powersafe SBS 390</t>
  </si>
  <si>
    <t>Enersys Powersafe SBS B8</t>
  </si>
  <si>
    <t>Enersys Powersafe SBS B10</t>
  </si>
  <si>
    <t>Enersys Powersafe SBS B14</t>
  </si>
  <si>
    <t>Enersys Powersafe SBS C11</t>
  </si>
  <si>
    <t>Version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</si>
</sst>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"/>
    <numFmt numFmtId="166" formatCode="0.000"/>
    <numFmt numFmtId="167" formatCode="0.0000000000000"/>
    <numFmt numFmtId="168" formatCode="0.00000000"/>
  </numFmts>
  <fonts count="12" x14ac:knownFonts="1">
    <font>
      <sz val="10"/>
      <name val="Arial"/>
    </font>
    <font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vertAlign val="superscript"/>
      <sz val="10"/>
      <color indexed="12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4" fillId="3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Border="1" applyAlignment="1" applyProtection="1"/>
    <xf numFmtId="2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6" fontId="4" fillId="0" borderId="1" xfId="0" applyNumberFormat="1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8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4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167" fontId="0" fillId="0" borderId="0" xfId="0" applyNumberFormat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68" fontId="0" fillId="0" borderId="0" xfId="0" applyNumberFormat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/>
    </xf>
    <xf numFmtId="2" fontId="4" fillId="0" borderId="1" xfId="0" applyNumberFormat="1" applyFont="1" applyBorder="1" applyAlignment="1">
      <alignment horizont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" fontId="6" fillId="0" borderId="1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2" fontId="3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66" fontId="10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16"/>
  <sheetViews>
    <sheetView showGridLines="0" showRowColHeaders="0" tabSelected="1" zoomScaleNormal="100" workbookViewId="0">
      <selection activeCell="B15" sqref="B15"/>
    </sheetView>
  </sheetViews>
  <sheetFormatPr defaultColWidth="0" defaultRowHeight="13.2" zeroHeight="1" x14ac:dyDescent="0.25"/>
  <cols>
    <col min="1" max="1" width="35" style="8" customWidth="1"/>
    <col min="2" max="3" width="16" style="8" customWidth="1"/>
    <col min="4" max="6" width="14.6640625" style="8" customWidth="1"/>
    <col min="7" max="7" width="18.6640625" style="8" customWidth="1"/>
    <col min="8" max="8" width="15.44140625" style="8" hidden="1" customWidth="1"/>
    <col min="9" max="9" width="16" style="8" hidden="1" customWidth="1"/>
    <col min="10" max="10" width="26.44140625" style="8" hidden="1" customWidth="1"/>
    <col min="11" max="39" width="9.109375" style="8" hidden="1" customWidth="1"/>
    <col min="40" max="40" width="14.6640625" style="8" hidden="1" customWidth="1"/>
    <col min="41" max="16384" width="9.109375" style="8" hidden="1"/>
  </cols>
  <sheetData>
    <row r="1" spans="1:42" ht="21" x14ac:dyDescent="0.25">
      <c r="A1" s="100" t="s">
        <v>91</v>
      </c>
      <c r="B1" s="101"/>
      <c r="C1" s="101"/>
      <c r="D1" s="101"/>
      <c r="E1" s="101"/>
      <c r="F1" s="99" t="s">
        <v>111</v>
      </c>
      <c r="G1" s="83"/>
    </row>
    <row r="2" spans="1:42" x14ac:dyDescent="0.25">
      <c r="A2" s="7"/>
      <c r="B2" s="7"/>
      <c r="C2" s="7"/>
      <c r="D2" s="7"/>
      <c r="E2" s="7"/>
      <c r="F2" s="7"/>
    </row>
    <row r="3" spans="1:42" x14ac:dyDescent="0.25">
      <c r="A3" s="9" t="s">
        <v>64</v>
      </c>
      <c r="B3" s="10">
        <v>30</v>
      </c>
      <c r="C3" s="7"/>
      <c r="D3" s="7"/>
      <c r="E3" s="7"/>
      <c r="F3" s="7"/>
    </row>
    <row r="4" spans="1:42" x14ac:dyDescent="0.25">
      <c r="A4" s="9" t="s">
        <v>65</v>
      </c>
      <c r="B4" s="10">
        <v>27.8</v>
      </c>
      <c r="C4" s="7"/>
      <c r="D4" s="7"/>
      <c r="E4" s="7"/>
      <c r="F4" s="7"/>
    </row>
    <row r="5" spans="1:42" x14ac:dyDescent="0.25">
      <c r="A5" s="9" t="s">
        <v>6</v>
      </c>
      <c r="B5" s="10">
        <v>72</v>
      </c>
      <c r="C5" s="7"/>
      <c r="D5" s="7"/>
      <c r="E5" s="7"/>
      <c r="F5" s="7"/>
    </row>
    <row r="6" spans="1:42" x14ac:dyDescent="0.25">
      <c r="A6" s="9" t="s">
        <v>60</v>
      </c>
      <c r="B6" s="11">
        <v>1.1000000000000001</v>
      </c>
      <c r="C6" s="7"/>
      <c r="D6" s="7"/>
      <c r="E6" s="7"/>
      <c r="F6" s="7"/>
    </row>
    <row r="7" spans="1:42" x14ac:dyDescent="0.25">
      <c r="A7" s="9" t="s">
        <v>88</v>
      </c>
      <c r="B7" s="11">
        <v>1.25</v>
      </c>
      <c r="C7" s="12"/>
      <c r="D7" s="7"/>
      <c r="E7" s="7"/>
      <c r="F7" s="7"/>
    </row>
    <row r="8" spans="1:42" x14ac:dyDescent="0.25">
      <c r="A8" s="9" t="s">
        <v>61</v>
      </c>
      <c r="B8" s="11">
        <v>1.31</v>
      </c>
      <c r="C8" s="13"/>
      <c r="D8" s="7"/>
      <c r="E8" s="7"/>
      <c r="F8" s="7"/>
    </row>
    <row r="9" spans="1:42" x14ac:dyDescent="0.25">
      <c r="A9" s="7"/>
      <c r="B9" s="12"/>
      <c r="C9" s="12"/>
      <c r="D9" s="7"/>
      <c r="E9" s="7"/>
      <c r="F9" s="7"/>
    </row>
    <row r="10" spans="1:42" x14ac:dyDescent="0.25">
      <c r="A10" s="7"/>
      <c r="B10" s="12"/>
      <c r="C10" s="12"/>
      <c r="D10" s="7"/>
      <c r="E10" s="7"/>
      <c r="F10" s="7"/>
    </row>
    <row r="11" spans="1:42" ht="39.6" x14ac:dyDescent="0.25">
      <c r="A11" s="14" t="s">
        <v>89</v>
      </c>
      <c r="B11" s="14" t="s">
        <v>90</v>
      </c>
      <c r="C11" s="14" t="s">
        <v>54</v>
      </c>
      <c r="D11" s="14" t="s">
        <v>55</v>
      </c>
      <c r="E11" s="75"/>
      <c r="F11" s="75"/>
      <c r="G11" s="15"/>
      <c r="H11" s="76"/>
      <c r="I11" s="15"/>
      <c r="J11" s="15"/>
      <c r="K11" s="15"/>
      <c r="L11" s="15"/>
      <c r="M11" s="76"/>
      <c r="N11" s="15"/>
      <c r="O11" s="15"/>
      <c r="P11" s="15"/>
      <c r="Q11" s="15"/>
      <c r="R11" s="76"/>
      <c r="S11" s="15"/>
      <c r="T11" s="15"/>
      <c r="U11" s="15"/>
      <c r="V11" s="15"/>
      <c r="W11" s="76"/>
      <c r="X11" s="15"/>
      <c r="Y11" s="15"/>
      <c r="Z11" s="15"/>
      <c r="AA11" s="15"/>
      <c r="AB11" s="76"/>
      <c r="AC11" s="15"/>
      <c r="AD11" s="15"/>
      <c r="AE11" s="15"/>
      <c r="AF11" s="15"/>
      <c r="AG11" s="76"/>
      <c r="AH11" s="15"/>
      <c r="AI11" s="15"/>
      <c r="AJ11" s="15"/>
      <c r="AK11" s="15"/>
      <c r="AL11" s="76"/>
      <c r="AM11" s="15"/>
      <c r="AN11" s="76"/>
      <c r="AO11" s="7"/>
      <c r="AP11" s="7"/>
    </row>
    <row r="12" spans="1:42" x14ac:dyDescent="0.25">
      <c r="A12" s="16" t="s">
        <v>86</v>
      </c>
      <c r="B12" s="77">
        <v>1</v>
      </c>
      <c r="C12" s="4">
        <v>300</v>
      </c>
      <c r="D12" s="1">
        <v>0.06</v>
      </c>
      <c r="E12" s="78"/>
      <c r="F12" s="79"/>
      <c r="G12" s="17"/>
      <c r="H12" s="80"/>
      <c r="I12" s="81"/>
      <c r="J12" s="81"/>
      <c r="K12" s="81"/>
      <c r="L12" s="7"/>
      <c r="M12" s="80"/>
      <c r="N12" s="81"/>
      <c r="O12" s="81"/>
      <c r="P12" s="81"/>
      <c r="Q12" s="7"/>
      <c r="R12" s="80"/>
      <c r="S12" s="81"/>
      <c r="T12" s="81"/>
      <c r="U12" s="81"/>
      <c r="V12" s="7"/>
      <c r="W12" s="80"/>
      <c r="X12" s="81"/>
      <c r="Y12" s="81"/>
      <c r="Z12" s="81"/>
      <c r="AA12" s="7"/>
      <c r="AB12" s="80"/>
      <c r="AC12" s="81"/>
      <c r="AD12" s="81"/>
      <c r="AE12" s="81"/>
      <c r="AF12" s="7"/>
      <c r="AG12" s="80"/>
      <c r="AH12" s="81"/>
      <c r="AI12" s="81"/>
      <c r="AJ12" s="81"/>
      <c r="AK12" s="7"/>
      <c r="AL12" s="80"/>
      <c r="AM12" s="81"/>
      <c r="AN12" s="81"/>
      <c r="AO12" s="7"/>
      <c r="AP12" s="7"/>
    </row>
    <row r="13" spans="1:42" x14ac:dyDescent="0.25">
      <c r="A13" s="13"/>
      <c r="B13" s="12"/>
      <c r="C13" s="12"/>
      <c r="D13" s="18"/>
      <c r="E13" s="18"/>
      <c r="F13" s="19"/>
      <c r="G13" s="19"/>
    </row>
    <row r="14" spans="1:42" x14ac:dyDescent="0.25">
      <c r="A14" s="13"/>
      <c r="B14" s="7"/>
      <c r="C14" s="7"/>
      <c r="D14" s="7"/>
      <c r="E14" s="7"/>
      <c r="F14" s="7"/>
    </row>
    <row r="15" spans="1:42" x14ac:dyDescent="0.25">
      <c r="A15" s="9" t="s">
        <v>56</v>
      </c>
      <c r="B15" s="5">
        <v>7.5</v>
      </c>
      <c r="C15" s="7"/>
      <c r="D15" s="7"/>
      <c r="E15" s="7"/>
      <c r="F15" s="7"/>
    </row>
    <row r="16" spans="1:42" x14ac:dyDescent="0.25">
      <c r="A16" s="7"/>
      <c r="B16" s="13"/>
      <c r="C16" s="13"/>
      <c r="D16" s="7"/>
      <c r="E16" s="7"/>
      <c r="F16" s="7"/>
    </row>
    <row r="17" spans="1:9" x14ac:dyDescent="0.25">
      <c r="A17" s="7"/>
      <c r="B17" s="20"/>
      <c r="E17" s="7"/>
      <c r="F17" s="7"/>
      <c r="H17" s="20" t="s">
        <v>84</v>
      </c>
      <c r="I17" s="21" t="s">
        <v>85</v>
      </c>
    </row>
    <row r="18" spans="1:9" x14ac:dyDescent="0.25">
      <c r="A18" s="9" t="s">
        <v>69</v>
      </c>
      <c r="B18" s="22">
        <f>MAX(Calculations!N6,Calculations!N10,Calculations!N15,Calculations!N21,Calculations!N28,Calculations!N36,Calculations!N45,Calculations!N55)*B6*B7*B8</f>
        <v>35.342287781330242</v>
      </c>
      <c r="C18" s="71"/>
      <c r="D18" s="71"/>
      <c r="E18" s="71"/>
      <c r="F18" s="71"/>
      <c r="H18" s="23">
        <f>MAX(Calculations!N63,Calculations!N67,Calculations!N72,Calculations!N78,Calculations!N85,Calculations!N93,Calculations!N102,Calculations!N112)*B6*B7</f>
        <v>27.898009630756668</v>
      </c>
      <c r="I18" s="23">
        <f>MAX(Calculations!N120,Calculations!N124,Calculations!N129,Calculations!N135,Calculations!N142,Calculations!N150,Calculations!N159,Calculations!N169)*B6*B7</f>
        <v>30.388725273976664</v>
      </c>
    </row>
    <row r="19" spans="1:9" x14ac:dyDescent="0.25">
      <c r="A19" s="7"/>
      <c r="B19" s="13"/>
      <c r="C19" s="13"/>
      <c r="D19" s="7"/>
      <c r="E19" s="7"/>
      <c r="F19" s="7"/>
    </row>
    <row r="20" spans="1:9" x14ac:dyDescent="0.25">
      <c r="A20" s="13"/>
      <c r="B20" s="7"/>
      <c r="C20" s="7"/>
      <c r="D20" s="7"/>
      <c r="E20" s="7"/>
      <c r="F20" s="7"/>
    </row>
    <row r="21" spans="1:9" s="25" customFormat="1" ht="26.4" x14ac:dyDescent="0.25">
      <c r="A21" s="14" t="s">
        <v>57</v>
      </c>
      <c r="B21" s="14" t="s">
        <v>58</v>
      </c>
      <c r="C21" s="14" t="s">
        <v>43</v>
      </c>
      <c r="D21" s="24"/>
      <c r="E21" s="15"/>
      <c r="F21" s="24"/>
    </row>
    <row r="22" spans="1:9" x14ac:dyDescent="0.25">
      <c r="A22" s="6" t="s">
        <v>99</v>
      </c>
      <c r="B22" s="5">
        <v>1</v>
      </c>
      <c r="C22" s="16">
        <f>VLOOKUP(A22,Calculations!A4:B5,2)*B22</f>
        <v>37.700000000000003</v>
      </c>
      <c r="D22" s="82" t="str">
        <f>IF(C22&gt;B18,"BATTERY CAPACITY IS ADEQUATE", "BATTERY CAPACITY IS INADEQUATE")</f>
        <v>BATTERY CAPACITY IS ADEQUATE</v>
      </c>
      <c r="E22" s="82"/>
      <c r="F22" s="82"/>
      <c r="G22" s="26"/>
    </row>
    <row r="23" spans="1:9" x14ac:dyDescent="0.25">
      <c r="A23" s="102" t="str">
        <f>IF(AND(A22="Enersys Powersafe SBS 41",B22&gt;2),"NUMBER OF STRINGS MUST BE SET TO 2 OR LESS FOR THIS TYPE OF MONOBLOC",IF(AND(A22="Enersys Powersafe SBS 130",B22&gt;3),"NUMBER OF STRINGS MUST BE SET TO 3 OR LESS"," "))</f>
        <v xml:space="preserve"> </v>
      </c>
      <c r="B23" s="103"/>
      <c r="C23" s="103"/>
      <c r="D23" s="103"/>
      <c r="E23" s="27"/>
      <c r="F23" s="28"/>
    </row>
    <row r="24" spans="1:9" x14ac:dyDescent="0.25"/>
    <row r="25" spans="1:9" x14ac:dyDescent="0.25">
      <c r="A25" s="9" t="s">
        <v>87</v>
      </c>
      <c r="B25" s="22">
        <f>VLOOKUP(A22,Calculations!A4:B7,2)*0.1*B22+((B15*B6)/B4)</f>
        <v>4.0667625899280582</v>
      </c>
    </row>
    <row r="26" spans="1:9" ht="12.75" customHeight="1" x14ac:dyDescent="0.25"/>
    <row r="27" spans="1:9" x14ac:dyDescent="0.25"/>
    <row r="28" spans="1:9" hidden="1" x14ac:dyDescent="0.25"/>
    <row r="29" spans="1:9" hidden="1" x14ac:dyDescent="0.25"/>
    <row r="30" spans="1:9" hidden="1" x14ac:dyDescent="0.25"/>
    <row r="31" spans="1:9" hidden="1" x14ac:dyDescent="0.25"/>
    <row r="32" spans="1: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</sheetData>
  <sheetProtection algorithmName="SHA-512" hashValue="gzFjVLkfKPX+MsZmMwJHfPJlcSkI2hJOsdA6toQeKroFddClVyjEbFYf9UdTv6eyFl1DkuoxzRRPOhpqoqBYHA==" saltValue="IWdl8w0tBX/DzHsyh2SoQQ==" spinCount="100000" sheet="1" objects="1" scenarios="1" selectLockedCells="1"/>
  <mergeCells count="4">
    <mergeCell ref="D22:F22"/>
    <mergeCell ref="F1:G1"/>
    <mergeCell ref="A1:E1"/>
    <mergeCell ref="A23:D23"/>
  </mergeCells>
  <phoneticPr fontId="2" type="noConversion"/>
  <conditionalFormatting sqref="D22">
    <cfRule type="cellIs" dxfId="1" priority="2" stopIfTrue="1" operator="equal">
      <formula>"BATTERY CAPACITY IS INADEQUATE"</formula>
    </cfRule>
  </conditionalFormatting>
  <conditionalFormatting sqref="A23">
    <cfRule type="cellIs" dxfId="0" priority="1" stopIfTrue="1" operator="equal">
      <formula>"BATTERY CAPACITY IS INADEQUATE"</formula>
    </cfRule>
  </conditionalFormatting>
  <dataValidations count="2">
    <dataValidation type="whole" showInputMessage="1" showErrorMessage="1" sqref="G12">
      <formula1>0</formula1>
      <formula2>#REF!</formula2>
    </dataValidation>
    <dataValidation type="list" allowBlank="1" showInputMessage="1" showErrorMessage="1" sqref="B22">
      <formula1>"1,2,3"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Calculations!$A$4:$A$5</xm:f>
          </x14:formula1>
          <xm:sqref>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S63"/>
  <sheetViews>
    <sheetView workbookViewId="0">
      <pane xSplit="1" topLeftCell="B1" activePane="topRight" state="frozen"/>
      <selection pane="topRight" activeCell="D23" sqref="D23"/>
    </sheetView>
  </sheetViews>
  <sheetFormatPr defaultColWidth="9.109375" defaultRowHeight="13.2" x14ac:dyDescent="0.25"/>
  <cols>
    <col min="1" max="1" width="31.6640625" style="2" customWidth="1"/>
    <col min="2" max="2" width="12.5546875" style="2" customWidth="1"/>
    <col min="3" max="3" width="8.88671875" style="2" customWidth="1"/>
    <col min="4" max="10" width="9.109375" style="2"/>
    <col min="11" max="11" width="9.109375" style="60"/>
    <col min="12" max="12" width="9.109375" style="2"/>
    <col min="13" max="14" width="9.109375" style="60"/>
    <col min="15" max="17" width="9.109375" style="2"/>
    <col min="18" max="18" width="9.109375" style="60"/>
    <col min="19" max="23" width="9.109375" style="61"/>
    <col min="24" max="24" width="9.109375" style="62"/>
    <col min="25" max="97" width="9.109375" style="61"/>
    <col min="98" max="201" width="9.33203125" style="61" customWidth="1"/>
    <col min="202" max="16384" width="9.109375" style="2"/>
  </cols>
  <sheetData>
    <row r="1" spans="1:201" x14ac:dyDescent="0.25">
      <c r="S1" s="61">
        <v>1.0000000099999999</v>
      </c>
    </row>
    <row r="2" spans="1:201" x14ac:dyDescent="0.25">
      <c r="A2" s="63" t="s">
        <v>76</v>
      </c>
      <c r="C2" s="61" t="s">
        <v>13</v>
      </c>
      <c r="D2" s="61" t="s">
        <v>12</v>
      </c>
      <c r="E2" s="61" t="s">
        <v>11</v>
      </c>
      <c r="F2" s="61" t="s">
        <v>10</v>
      </c>
      <c r="G2" s="61" t="s">
        <v>9</v>
      </c>
      <c r="H2" s="61" t="s">
        <v>14</v>
      </c>
      <c r="I2" s="61" t="s">
        <v>15</v>
      </c>
      <c r="J2" s="61" t="s">
        <v>16</v>
      </c>
      <c r="K2" s="62" t="s">
        <v>51</v>
      </c>
      <c r="L2" s="61" t="s">
        <v>17</v>
      </c>
      <c r="M2" s="62" t="s">
        <v>52</v>
      </c>
      <c r="N2" s="62" t="s">
        <v>53</v>
      </c>
      <c r="O2" s="61" t="s">
        <v>18</v>
      </c>
      <c r="P2" s="61" t="s">
        <v>19</v>
      </c>
      <c r="Q2" s="61" t="s">
        <v>20</v>
      </c>
      <c r="R2" s="62" t="s">
        <v>21</v>
      </c>
      <c r="S2" s="61">
        <v>5.5</v>
      </c>
      <c r="T2" s="61">
        <v>6</v>
      </c>
      <c r="U2" s="61">
        <v>6.5</v>
      </c>
      <c r="V2" s="61">
        <v>7</v>
      </c>
      <c r="W2" s="61">
        <v>7.5</v>
      </c>
      <c r="X2" s="62">
        <v>8</v>
      </c>
      <c r="Y2" s="61">
        <v>8.5</v>
      </c>
      <c r="Z2" s="61">
        <v>9</v>
      </c>
      <c r="AA2" s="61">
        <v>9.5</v>
      </c>
      <c r="AB2" s="61">
        <v>10</v>
      </c>
      <c r="AC2" s="61">
        <v>10.5</v>
      </c>
      <c r="AD2" s="61">
        <v>11</v>
      </c>
      <c r="AE2" s="61">
        <v>11.5</v>
      </c>
      <c r="AF2" s="61">
        <v>12</v>
      </c>
      <c r="AG2" s="61">
        <v>12.5</v>
      </c>
      <c r="AH2" s="61">
        <v>13</v>
      </c>
      <c r="AI2" s="61">
        <v>13.5</v>
      </c>
      <c r="AJ2" s="61">
        <v>14</v>
      </c>
      <c r="AK2" s="61">
        <v>14.5</v>
      </c>
      <c r="AL2" s="61">
        <v>15</v>
      </c>
      <c r="AM2" s="61">
        <v>15.5</v>
      </c>
      <c r="AN2" s="61">
        <v>16</v>
      </c>
      <c r="AO2" s="61">
        <v>16.5</v>
      </c>
      <c r="AP2" s="61">
        <v>17</v>
      </c>
      <c r="AQ2" s="61">
        <v>17.5</v>
      </c>
      <c r="AR2" s="61">
        <v>18</v>
      </c>
      <c r="AS2" s="61">
        <v>18.5</v>
      </c>
      <c r="AT2" s="61">
        <v>19</v>
      </c>
      <c r="AU2" s="61">
        <v>19.5</v>
      </c>
      <c r="AV2" s="61">
        <v>20</v>
      </c>
      <c r="AW2" s="61">
        <v>20.5</v>
      </c>
      <c r="AX2" s="61">
        <v>21</v>
      </c>
      <c r="AY2" s="61">
        <v>21.5</v>
      </c>
      <c r="AZ2" s="61">
        <v>22</v>
      </c>
      <c r="BA2" s="61">
        <v>22.5</v>
      </c>
      <c r="BB2" s="61">
        <v>23</v>
      </c>
      <c r="BC2" s="61">
        <v>23.5</v>
      </c>
      <c r="BD2" s="61">
        <v>24</v>
      </c>
      <c r="BE2" s="61">
        <v>24.5</v>
      </c>
      <c r="BF2" s="61">
        <v>25</v>
      </c>
      <c r="BG2" s="61">
        <v>25.5</v>
      </c>
      <c r="BH2" s="61">
        <v>26</v>
      </c>
      <c r="BI2" s="61">
        <v>26.5</v>
      </c>
      <c r="BJ2" s="61">
        <v>27</v>
      </c>
      <c r="BK2" s="61">
        <v>27.5</v>
      </c>
      <c r="BL2" s="61">
        <v>28</v>
      </c>
      <c r="BM2" s="61">
        <v>28.5</v>
      </c>
      <c r="BN2" s="61">
        <v>29</v>
      </c>
      <c r="BO2" s="61">
        <v>29.5</v>
      </c>
      <c r="BP2" s="61">
        <v>30</v>
      </c>
      <c r="BQ2" s="61">
        <v>30.5</v>
      </c>
      <c r="BR2" s="61">
        <v>31</v>
      </c>
      <c r="BS2" s="61">
        <v>31.5</v>
      </c>
      <c r="BT2" s="61">
        <v>32</v>
      </c>
      <c r="BU2" s="61">
        <v>32.5</v>
      </c>
      <c r="BV2" s="61">
        <v>33</v>
      </c>
      <c r="BW2" s="61">
        <v>33.5</v>
      </c>
      <c r="BX2" s="61">
        <v>34</v>
      </c>
      <c r="BY2" s="61">
        <v>34.5</v>
      </c>
      <c r="BZ2" s="61">
        <v>35</v>
      </c>
      <c r="CA2" s="61">
        <v>35.5</v>
      </c>
      <c r="CB2" s="61">
        <v>36</v>
      </c>
      <c r="CC2" s="61">
        <v>36.5</v>
      </c>
      <c r="CD2" s="61">
        <v>37</v>
      </c>
      <c r="CE2" s="61">
        <v>37.5</v>
      </c>
      <c r="CF2" s="61">
        <v>38</v>
      </c>
      <c r="CG2" s="61">
        <v>38.5</v>
      </c>
      <c r="CH2" s="61">
        <v>39</v>
      </c>
      <c r="CI2" s="61">
        <v>39.5</v>
      </c>
      <c r="CJ2" s="61">
        <v>40</v>
      </c>
      <c r="CK2" s="61">
        <v>40.5</v>
      </c>
      <c r="CL2" s="61">
        <v>41</v>
      </c>
      <c r="CM2" s="61">
        <v>41.5</v>
      </c>
      <c r="CN2" s="61">
        <v>42</v>
      </c>
      <c r="CO2" s="61">
        <v>42.5</v>
      </c>
      <c r="CP2" s="61">
        <v>43</v>
      </c>
      <c r="CQ2" s="61">
        <v>43.5</v>
      </c>
      <c r="CR2" s="61">
        <v>44</v>
      </c>
      <c r="CS2" s="61">
        <v>44.5</v>
      </c>
      <c r="CT2" s="61">
        <v>45</v>
      </c>
      <c r="CU2" s="61">
        <v>45.5</v>
      </c>
      <c r="CV2" s="61">
        <v>46</v>
      </c>
      <c r="CW2" s="61">
        <v>46.5</v>
      </c>
      <c r="CX2" s="61">
        <v>47</v>
      </c>
      <c r="CY2" s="61">
        <v>47.5</v>
      </c>
      <c r="CZ2" s="61">
        <v>48</v>
      </c>
      <c r="DA2" s="61">
        <v>48.5</v>
      </c>
      <c r="DB2" s="61">
        <v>49</v>
      </c>
      <c r="DC2" s="61">
        <v>49.5</v>
      </c>
      <c r="DD2" s="61">
        <v>50</v>
      </c>
      <c r="DE2" s="61">
        <v>50.5</v>
      </c>
      <c r="DF2" s="61">
        <v>51</v>
      </c>
      <c r="DG2" s="61">
        <v>51.5</v>
      </c>
      <c r="DH2" s="61">
        <v>52</v>
      </c>
      <c r="DI2" s="61">
        <v>52.5</v>
      </c>
      <c r="DJ2" s="61">
        <v>53</v>
      </c>
      <c r="DK2" s="61">
        <v>53.5</v>
      </c>
      <c r="DL2" s="61">
        <v>54</v>
      </c>
      <c r="DM2" s="61">
        <v>54.5</v>
      </c>
      <c r="DN2" s="61">
        <v>55</v>
      </c>
      <c r="DO2" s="61">
        <v>55.5</v>
      </c>
      <c r="DP2" s="61">
        <v>56</v>
      </c>
      <c r="DQ2" s="61">
        <v>56.5</v>
      </c>
      <c r="DR2" s="61">
        <v>57</v>
      </c>
      <c r="DS2" s="61">
        <v>57.5</v>
      </c>
      <c r="DT2" s="61">
        <v>58</v>
      </c>
      <c r="DU2" s="61">
        <v>58.5</v>
      </c>
      <c r="DV2" s="61">
        <v>59</v>
      </c>
      <c r="DW2" s="61">
        <v>59.5</v>
      </c>
      <c r="DX2" s="61">
        <v>60</v>
      </c>
      <c r="DY2" s="61">
        <v>60.5</v>
      </c>
      <c r="DZ2" s="61">
        <v>61</v>
      </c>
      <c r="EA2" s="61">
        <v>61.5</v>
      </c>
      <c r="EB2" s="61">
        <v>62</v>
      </c>
      <c r="EC2" s="61">
        <v>62.5</v>
      </c>
      <c r="ED2" s="61">
        <v>63</v>
      </c>
      <c r="EE2" s="61">
        <v>63.5</v>
      </c>
      <c r="EF2" s="61">
        <v>64</v>
      </c>
      <c r="EG2" s="61">
        <v>64.5</v>
      </c>
      <c r="EH2" s="61">
        <v>65</v>
      </c>
      <c r="EI2" s="61">
        <v>65.5</v>
      </c>
      <c r="EJ2" s="61">
        <v>66</v>
      </c>
      <c r="EK2" s="61">
        <v>66.5</v>
      </c>
      <c r="EL2" s="61">
        <v>67</v>
      </c>
      <c r="EM2" s="61">
        <v>67.5</v>
      </c>
      <c r="EN2" s="61">
        <v>68</v>
      </c>
      <c r="EO2" s="61">
        <v>68.5</v>
      </c>
      <c r="EP2" s="61">
        <v>69</v>
      </c>
      <c r="EQ2" s="61">
        <v>69.5</v>
      </c>
      <c r="ER2" s="61">
        <v>70</v>
      </c>
      <c r="ES2" s="61">
        <v>70.5</v>
      </c>
      <c r="ET2" s="61">
        <v>71</v>
      </c>
      <c r="EU2" s="61">
        <v>71.5</v>
      </c>
      <c r="EV2" s="61">
        <v>72</v>
      </c>
      <c r="EW2" s="61">
        <v>72.5</v>
      </c>
      <c r="EX2" s="61">
        <v>73</v>
      </c>
      <c r="EY2" s="61">
        <v>73.5</v>
      </c>
      <c r="EZ2" s="61">
        <v>74</v>
      </c>
      <c r="FA2" s="61">
        <v>74.5</v>
      </c>
      <c r="FB2" s="61">
        <v>75</v>
      </c>
      <c r="FC2" s="61">
        <v>75.5</v>
      </c>
      <c r="FD2" s="61">
        <v>76</v>
      </c>
      <c r="FE2" s="61">
        <v>76.5</v>
      </c>
      <c r="FF2" s="61">
        <v>77</v>
      </c>
      <c r="FG2" s="61">
        <v>77.5</v>
      </c>
      <c r="FH2" s="61">
        <v>78</v>
      </c>
      <c r="FI2" s="61">
        <v>78.5</v>
      </c>
      <c r="FJ2" s="61">
        <v>79</v>
      </c>
      <c r="FK2" s="61">
        <v>79.5</v>
      </c>
      <c r="FL2" s="61">
        <v>80</v>
      </c>
      <c r="FM2" s="61">
        <v>80.5</v>
      </c>
      <c r="FN2" s="61">
        <v>81</v>
      </c>
      <c r="FO2" s="61">
        <v>81.5</v>
      </c>
      <c r="FP2" s="61">
        <v>82</v>
      </c>
      <c r="FQ2" s="61">
        <v>82.5</v>
      </c>
      <c r="FR2" s="61">
        <v>83</v>
      </c>
      <c r="FS2" s="61">
        <v>83.5</v>
      </c>
      <c r="FT2" s="61">
        <v>84</v>
      </c>
      <c r="FU2" s="61">
        <v>84.5</v>
      </c>
      <c r="FV2" s="61">
        <v>85</v>
      </c>
      <c r="FW2" s="61">
        <v>85.5</v>
      </c>
      <c r="FX2" s="61">
        <v>86</v>
      </c>
      <c r="FY2" s="61">
        <v>86.5</v>
      </c>
      <c r="FZ2" s="61">
        <v>87</v>
      </c>
      <c r="GA2" s="61">
        <v>87.5</v>
      </c>
      <c r="GB2" s="61">
        <v>88</v>
      </c>
      <c r="GC2" s="61">
        <v>88.5</v>
      </c>
      <c r="GD2" s="61">
        <v>89</v>
      </c>
      <c r="GE2" s="61">
        <v>89.5</v>
      </c>
      <c r="GF2" s="61">
        <v>90</v>
      </c>
      <c r="GG2" s="61">
        <v>90.5</v>
      </c>
      <c r="GH2" s="61">
        <v>91</v>
      </c>
      <c r="GI2" s="61">
        <v>91.5</v>
      </c>
      <c r="GJ2" s="61">
        <v>92</v>
      </c>
      <c r="GK2" s="61">
        <v>92.5</v>
      </c>
      <c r="GL2" s="61">
        <v>93</v>
      </c>
      <c r="GM2" s="61">
        <v>93.5</v>
      </c>
      <c r="GN2" s="61">
        <v>94</v>
      </c>
      <c r="GO2" s="61">
        <v>94.5</v>
      </c>
      <c r="GP2" s="61">
        <v>95</v>
      </c>
      <c r="GQ2" s="61">
        <v>95.5</v>
      </c>
      <c r="GR2" s="61">
        <v>96</v>
      </c>
    </row>
    <row r="3" spans="1:201" s="38" customFormat="1" x14ac:dyDescent="0.25">
      <c r="A3" s="64" t="s">
        <v>8</v>
      </c>
      <c r="B3" s="64">
        <v>0</v>
      </c>
      <c r="C3" s="64">
        <f>(1/3600)+0.00004999</f>
        <v>3.2776777777777781E-4</v>
      </c>
      <c r="D3" s="64">
        <f>(5/3600)+0.00004999</f>
        <v>1.4388788888888889E-3</v>
      </c>
      <c r="E3" s="64">
        <f>(30/3600)+0.00004999</f>
        <v>8.383323333333333E-3</v>
      </c>
      <c r="F3" s="64">
        <f>(1/60)+0.00004999</f>
        <v>1.6716656666666666E-2</v>
      </c>
      <c r="G3" s="64">
        <f>(3/60)+0.00004999</f>
        <v>5.0049990000000003E-2</v>
      </c>
      <c r="H3" s="64">
        <f>(5/60)+0.00004999</f>
        <v>8.3383323333333328E-2</v>
      </c>
      <c r="I3" s="64">
        <f>(10/60)+0.00004999</f>
        <v>0.16671665666666666</v>
      </c>
      <c r="J3" s="64">
        <f>(15/60)+0.00004999</f>
        <v>0.25004999</v>
      </c>
      <c r="K3" s="64">
        <f>(20/60)+0.00004999</f>
        <v>0.33338332333333331</v>
      </c>
      <c r="L3" s="64">
        <f>(30/60)+0.00004999</f>
        <v>0.50004999000000006</v>
      </c>
      <c r="M3" s="65">
        <f>40/60+0.00004999</f>
        <v>0.66671665666666668</v>
      </c>
      <c r="N3" s="65">
        <f>(50/60)+0.00004999</f>
        <v>0.83338332333333343</v>
      </c>
      <c r="O3" s="64">
        <f>1+0.00004999</f>
        <v>1.0000499899999999</v>
      </c>
      <c r="P3" s="64">
        <f>1.5+0.00004999</f>
        <v>1.5000499899999999</v>
      </c>
      <c r="Q3" s="64">
        <f>3+0.00004999</f>
        <v>3.0000499899999999</v>
      </c>
      <c r="R3" s="65">
        <f>5+0.00004999</f>
        <v>5.0000499899999999</v>
      </c>
      <c r="S3" s="64">
        <f>S2+0.00004999</f>
        <v>5.5000499899999999</v>
      </c>
      <c r="T3" s="64">
        <f t="shared" ref="T3:CE3" si="0">T2+0.00004999</f>
        <v>6.0000499899999999</v>
      </c>
      <c r="U3" s="64">
        <f t="shared" si="0"/>
        <v>6.5000499899999999</v>
      </c>
      <c r="V3" s="64">
        <f t="shared" si="0"/>
        <v>7.0000499899999999</v>
      </c>
      <c r="W3" s="64">
        <f t="shared" si="0"/>
        <v>7.5000499899999999</v>
      </c>
      <c r="X3" s="64">
        <f t="shared" si="0"/>
        <v>8.0000499900000008</v>
      </c>
      <c r="Y3" s="64">
        <f t="shared" si="0"/>
        <v>8.5000499900000008</v>
      </c>
      <c r="Z3" s="64">
        <f t="shared" si="0"/>
        <v>9.0000499900000008</v>
      </c>
      <c r="AA3" s="64">
        <f t="shared" si="0"/>
        <v>9.5000499900000008</v>
      </c>
      <c r="AB3" s="64">
        <f t="shared" si="0"/>
        <v>10.000049990000001</v>
      </c>
      <c r="AC3" s="64">
        <f t="shared" si="0"/>
        <v>10.500049990000001</v>
      </c>
      <c r="AD3" s="64">
        <f t="shared" si="0"/>
        <v>11.000049990000001</v>
      </c>
      <c r="AE3" s="64">
        <f t="shared" si="0"/>
        <v>11.500049990000001</v>
      </c>
      <c r="AF3" s="64">
        <f t="shared" si="0"/>
        <v>12.000049990000001</v>
      </c>
      <c r="AG3" s="64">
        <f t="shared" si="0"/>
        <v>12.500049990000001</v>
      </c>
      <c r="AH3" s="64">
        <f t="shared" si="0"/>
        <v>13.000049990000001</v>
      </c>
      <c r="AI3" s="64">
        <f t="shared" si="0"/>
        <v>13.500049990000001</v>
      </c>
      <c r="AJ3" s="64">
        <f t="shared" si="0"/>
        <v>14.000049990000001</v>
      </c>
      <c r="AK3" s="64">
        <f t="shared" si="0"/>
        <v>14.500049990000001</v>
      </c>
      <c r="AL3" s="64">
        <f t="shared" si="0"/>
        <v>15.000049990000001</v>
      </c>
      <c r="AM3" s="64">
        <f t="shared" si="0"/>
        <v>15.500049990000001</v>
      </c>
      <c r="AN3" s="64">
        <f t="shared" si="0"/>
        <v>16.000049990000001</v>
      </c>
      <c r="AO3" s="64">
        <f t="shared" si="0"/>
        <v>16.500049990000001</v>
      </c>
      <c r="AP3" s="64">
        <f t="shared" si="0"/>
        <v>17.000049990000001</v>
      </c>
      <c r="AQ3" s="64">
        <f t="shared" si="0"/>
        <v>17.500049990000001</v>
      </c>
      <c r="AR3" s="64">
        <f t="shared" si="0"/>
        <v>18.000049990000001</v>
      </c>
      <c r="AS3" s="64">
        <f t="shared" si="0"/>
        <v>18.500049990000001</v>
      </c>
      <c r="AT3" s="64">
        <f t="shared" si="0"/>
        <v>19.000049990000001</v>
      </c>
      <c r="AU3" s="64">
        <f t="shared" si="0"/>
        <v>19.500049990000001</v>
      </c>
      <c r="AV3" s="64">
        <f t="shared" si="0"/>
        <v>20.000049990000001</v>
      </c>
      <c r="AW3" s="64">
        <f t="shared" si="0"/>
        <v>20.500049990000001</v>
      </c>
      <c r="AX3" s="64">
        <f t="shared" si="0"/>
        <v>21.000049990000001</v>
      </c>
      <c r="AY3" s="64">
        <f t="shared" si="0"/>
        <v>21.500049990000001</v>
      </c>
      <c r="AZ3" s="64">
        <f t="shared" si="0"/>
        <v>22.000049990000001</v>
      </c>
      <c r="BA3" s="64">
        <f t="shared" si="0"/>
        <v>22.500049990000001</v>
      </c>
      <c r="BB3" s="64">
        <f t="shared" si="0"/>
        <v>23.000049990000001</v>
      </c>
      <c r="BC3" s="64">
        <f t="shared" si="0"/>
        <v>23.500049990000001</v>
      </c>
      <c r="BD3" s="64">
        <f t="shared" si="0"/>
        <v>24.000049990000001</v>
      </c>
      <c r="BE3" s="64">
        <f t="shared" si="0"/>
        <v>24.500049990000001</v>
      </c>
      <c r="BF3" s="64">
        <f t="shared" si="0"/>
        <v>25.000049990000001</v>
      </c>
      <c r="BG3" s="64">
        <f t="shared" si="0"/>
        <v>25.500049990000001</v>
      </c>
      <c r="BH3" s="64">
        <f t="shared" si="0"/>
        <v>26.000049990000001</v>
      </c>
      <c r="BI3" s="64">
        <f t="shared" si="0"/>
        <v>26.500049990000001</v>
      </c>
      <c r="BJ3" s="64">
        <f t="shared" si="0"/>
        <v>27.000049990000001</v>
      </c>
      <c r="BK3" s="64">
        <f t="shared" si="0"/>
        <v>27.500049990000001</v>
      </c>
      <c r="BL3" s="64">
        <f t="shared" si="0"/>
        <v>28.000049990000001</v>
      </c>
      <c r="BM3" s="64">
        <f t="shared" si="0"/>
        <v>28.500049990000001</v>
      </c>
      <c r="BN3" s="64">
        <f t="shared" si="0"/>
        <v>29.000049990000001</v>
      </c>
      <c r="BO3" s="64">
        <f t="shared" si="0"/>
        <v>29.500049990000001</v>
      </c>
      <c r="BP3" s="64">
        <f t="shared" si="0"/>
        <v>30.000049990000001</v>
      </c>
      <c r="BQ3" s="64">
        <f t="shared" si="0"/>
        <v>30.500049990000001</v>
      </c>
      <c r="BR3" s="64">
        <f t="shared" si="0"/>
        <v>31.000049990000001</v>
      </c>
      <c r="BS3" s="64">
        <f t="shared" si="0"/>
        <v>31.500049990000001</v>
      </c>
      <c r="BT3" s="64">
        <f t="shared" si="0"/>
        <v>32.000049990000001</v>
      </c>
      <c r="BU3" s="64">
        <f t="shared" si="0"/>
        <v>32.500049990000001</v>
      </c>
      <c r="BV3" s="64">
        <f t="shared" si="0"/>
        <v>33.000049990000001</v>
      </c>
      <c r="BW3" s="64">
        <f t="shared" si="0"/>
        <v>33.500049990000001</v>
      </c>
      <c r="BX3" s="64">
        <f t="shared" si="0"/>
        <v>34.000049990000001</v>
      </c>
      <c r="BY3" s="64">
        <f t="shared" si="0"/>
        <v>34.500049990000001</v>
      </c>
      <c r="BZ3" s="64">
        <f t="shared" si="0"/>
        <v>35.000049990000001</v>
      </c>
      <c r="CA3" s="64">
        <f t="shared" si="0"/>
        <v>35.500049990000001</v>
      </c>
      <c r="CB3" s="64">
        <f t="shared" si="0"/>
        <v>36.000049990000001</v>
      </c>
      <c r="CC3" s="64">
        <f t="shared" si="0"/>
        <v>36.500049990000001</v>
      </c>
      <c r="CD3" s="64">
        <f t="shared" si="0"/>
        <v>37.000049990000001</v>
      </c>
      <c r="CE3" s="64">
        <f t="shared" si="0"/>
        <v>37.500049990000001</v>
      </c>
      <c r="CF3" s="64">
        <f t="shared" ref="CF3:EQ3" si="1">CF2+0.00004999</f>
        <v>38.000049990000001</v>
      </c>
      <c r="CG3" s="64">
        <f t="shared" si="1"/>
        <v>38.500049990000001</v>
      </c>
      <c r="CH3" s="64">
        <f t="shared" si="1"/>
        <v>39.000049990000001</v>
      </c>
      <c r="CI3" s="64">
        <f t="shared" si="1"/>
        <v>39.500049990000001</v>
      </c>
      <c r="CJ3" s="64">
        <f t="shared" si="1"/>
        <v>40.000049990000001</v>
      </c>
      <c r="CK3" s="64">
        <f t="shared" si="1"/>
        <v>40.500049990000001</v>
      </c>
      <c r="CL3" s="64">
        <f t="shared" si="1"/>
        <v>41.000049990000001</v>
      </c>
      <c r="CM3" s="64">
        <f t="shared" si="1"/>
        <v>41.500049990000001</v>
      </c>
      <c r="CN3" s="64">
        <f t="shared" si="1"/>
        <v>42.000049990000001</v>
      </c>
      <c r="CO3" s="64">
        <f t="shared" si="1"/>
        <v>42.500049990000001</v>
      </c>
      <c r="CP3" s="64">
        <f t="shared" si="1"/>
        <v>43.000049990000001</v>
      </c>
      <c r="CQ3" s="64">
        <f t="shared" si="1"/>
        <v>43.500049990000001</v>
      </c>
      <c r="CR3" s="64">
        <f t="shared" si="1"/>
        <v>44.000049990000001</v>
      </c>
      <c r="CS3" s="64">
        <f t="shared" si="1"/>
        <v>44.500049990000001</v>
      </c>
      <c r="CT3" s="64">
        <f t="shared" si="1"/>
        <v>45.000049990000001</v>
      </c>
      <c r="CU3" s="64">
        <f t="shared" si="1"/>
        <v>45.500049990000001</v>
      </c>
      <c r="CV3" s="64">
        <f t="shared" si="1"/>
        <v>46.000049990000001</v>
      </c>
      <c r="CW3" s="64">
        <f t="shared" si="1"/>
        <v>46.500049990000001</v>
      </c>
      <c r="CX3" s="64">
        <f t="shared" si="1"/>
        <v>47.000049990000001</v>
      </c>
      <c r="CY3" s="64">
        <f t="shared" si="1"/>
        <v>47.500049990000001</v>
      </c>
      <c r="CZ3" s="64">
        <f t="shared" si="1"/>
        <v>48.000049990000001</v>
      </c>
      <c r="DA3" s="64">
        <f t="shared" si="1"/>
        <v>48.500049990000001</v>
      </c>
      <c r="DB3" s="64">
        <f t="shared" si="1"/>
        <v>49.000049990000001</v>
      </c>
      <c r="DC3" s="64">
        <f t="shared" si="1"/>
        <v>49.500049990000001</v>
      </c>
      <c r="DD3" s="64">
        <f t="shared" si="1"/>
        <v>50.000049990000001</v>
      </c>
      <c r="DE3" s="64">
        <f t="shared" si="1"/>
        <v>50.500049990000001</v>
      </c>
      <c r="DF3" s="64">
        <f t="shared" si="1"/>
        <v>51.000049990000001</v>
      </c>
      <c r="DG3" s="64">
        <f t="shared" si="1"/>
        <v>51.500049990000001</v>
      </c>
      <c r="DH3" s="64">
        <f t="shared" si="1"/>
        <v>52.000049990000001</v>
      </c>
      <c r="DI3" s="64">
        <f t="shared" si="1"/>
        <v>52.500049990000001</v>
      </c>
      <c r="DJ3" s="64">
        <f t="shared" si="1"/>
        <v>53.000049990000001</v>
      </c>
      <c r="DK3" s="64">
        <f t="shared" si="1"/>
        <v>53.500049990000001</v>
      </c>
      <c r="DL3" s="64">
        <f t="shared" si="1"/>
        <v>54.000049990000001</v>
      </c>
      <c r="DM3" s="64">
        <f t="shared" si="1"/>
        <v>54.500049990000001</v>
      </c>
      <c r="DN3" s="64">
        <f t="shared" si="1"/>
        <v>55.000049990000001</v>
      </c>
      <c r="DO3" s="64">
        <f t="shared" si="1"/>
        <v>55.500049990000001</v>
      </c>
      <c r="DP3" s="64">
        <f t="shared" si="1"/>
        <v>56.000049990000001</v>
      </c>
      <c r="DQ3" s="64">
        <f t="shared" si="1"/>
        <v>56.500049990000001</v>
      </c>
      <c r="DR3" s="64">
        <f t="shared" si="1"/>
        <v>57.000049990000001</v>
      </c>
      <c r="DS3" s="64">
        <f t="shared" si="1"/>
        <v>57.500049990000001</v>
      </c>
      <c r="DT3" s="64">
        <f t="shared" si="1"/>
        <v>58.000049990000001</v>
      </c>
      <c r="DU3" s="64">
        <f t="shared" si="1"/>
        <v>58.500049990000001</v>
      </c>
      <c r="DV3" s="64">
        <f t="shared" si="1"/>
        <v>59.000049990000001</v>
      </c>
      <c r="DW3" s="64">
        <f t="shared" si="1"/>
        <v>59.500049990000001</v>
      </c>
      <c r="DX3" s="64">
        <f t="shared" si="1"/>
        <v>60.000049990000001</v>
      </c>
      <c r="DY3" s="64">
        <f t="shared" si="1"/>
        <v>60.500049990000001</v>
      </c>
      <c r="DZ3" s="64">
        <f t="shared" si="1"/>
        <v>61.000049990000001</v>
      </c>
      <c r="EA3" s="64">
        <f t="shared" si="1"/>
        <v>61.500049990000001</v>
      </c>
      <c r="EB3" s="64">
        <f t="shared" si="1"/>
        <v>62.000049990000001</v>
      </c>
      <c r="EC3" s="64">
        <f t="shared" si="1"/>
        <v>62.500049990000001</v>
      </c>
      <c r="ED3" s="64">
        <f t="shared" si="1"/>
        <v>63.000049990000001</v>
      </c>
      <c r="EE3" s="64">
        <f t="shared" si="1"/>
        <v>63.500049990000001</v>
      </c>
      <c r="EF3" s="64">
        <f t="shared" si="1"/>
        <v>64.000049989999994</v>
      </c>
      <c r="EG3" s="64">
        <f t="shared" si="1"/>
        <v>64.500049989999994</v>
      </c>
      <c r="EH3" s="64">
        <f t="shared" si="1"/>
        <v>65.000049989999994</v>
      </c>
      <c r="EI3" s="64">
        <f t="shared" si="1"/>
        <v>65.500049989999994</v>
      </c>
      <c r="EJ3" s="64">
        <f t="shared" si="1"/>
        <v>66.000049989999994</v>
      </c>
      <c r="EK3" s="64">
        <f t="shared" si="1"/>
        <v>66.500049989999994</v>
      </c>
      <c r="EL3" s="64">
        <f t="shared" si="1"/>
        <v>67.000049989999994</v>
      </c>
      <c r="EM3" s="64">
        <f t="shared" si="1"/>
        <v>67.500049989999994</v>
      </c>
      <c r="EN3" s="64">
        <f t="shared" si="1"/>
        <v>68.000049989999994</v>
      </c>
      <c r="EO3" s="64">
        <f t="shared" si="1"/>
        <v>68.500049989999994</v>
      </c>
      <c r="EP3" s="64">
        <f t="shared" si="1"/>
        <v>69.000049989999994</v>
      </c>
      <c r="EQ3" s="64">
        <f t="shared" si="1"/>
        <v>69.500049989999994</v>
      </c>
      <c r="ER3" s="64">
        <f t="shared" ref="ER3:GR3" si="2">ER2+0.00004999</f>
        <v>70.000049989999994</v>
      </c>
      <c r="ES3" s="64">
        <f t="shared" si="2"/>
        <v>70.500049989999994</v>
      </c>
      <c r="ET3" s="64">
        <f t="shared" si="2"/>
        <v>71.000049989999994</v>
      </c>
      <c r="EU3" s="64">
        <f t="shared" si="2"/>
        <v>71.500049989999994</v>
      </c>
      <c r="EV3" s="64">
        <f t="shared" si="2"/>
        <v>72.000049989999994</v>
      </c>
      <c r="EW3" s="64">
        <f t="shared" si="2"/>
        <v>72.500049989999994</v>
      </c>
      <c r="EX3" s="64">
        <f t="shared" si="2"/>
        <v>73.000049989999994</v>
      </c>
      <c r="EY3" s="64">
        <f t="shared" si="2"/>
        <v>73.500049989999994</v>
      </c>
      <c r="EZ3" s="64">
        <f t="shared" si="2"/>
        <v>74.000049989999994</v>
      </c>
      <c r="FA3" s="64">
        <f t="shared" si="2"/>
        <v>74.500049989999994</v>
      </c>
      <c r="FB3" s="64">
        <f t="shared" si="2"/>
        <v>75.000049989999994</v>
      </c>
      <c r="FC3" s="64">
        <f t="shared" si="2"/>
        <v>75.500049989999994</v>
      </c>
      <c r="FD3" s="64">
        <f t="shared" si="2"/>
        <v>76.000049989999994</v>
      </c>
      <c r="FE3" s="64">
        <f t="shared" si="2"/>
        <v>76.500049989999994</v>
      </c>
      <c r="FF3" s="64">
        <f t="shared" si="2"/>
        <v>77.000049989999994</v>
      </c>
      <c r="FG3" s="64">
        <f t="shared" si="2"/>
        <v>77.500049989999994</v>
      </c>
      <c r="FH3" s="64">
        <f t="shared" si="2"/>
        <v>78.000049989999994</v>
      </c>
      <c r="FI3" s="64">
        <f t="shared" si="2"/>
        <v>78.500049989999994</v>
      </c>
      <c r="FJ3" s="64">
        <f t="shared" si="2"/>
        <v>79.000049989999994</v>
      </c>
      <c r="FK3" s="64">
        <f t="shared" si="2"/>
        <v>79.500049989999994</v>
      </c>
      <c r="FL3" s="64">
        <f t="shared" si="2"/>
        <v>80.000049989999994</v>
      </c>
      <c r="FM3" s="64">
        <f t="shared" si="2"/>
        <v>80.500049989999994</v>
      </c>
      <c r="FN3" s="64">
        <f t="shared" si="2"/>
        <v>81.000049989999994</v>
      </c>
      <c r="FO3" s="64">
        <f t="shared" si="2"/>
        <v>81.500049989999994</v>
      </c>
      <c r="FP3" s="64">
        <f t="shared" si="2"/>
        <v>82.000049989999994</v>
      </c>
      <c r="FQ3" s="64">
        <f t="shared" si="2"/>
        <v>82.500049989999994</v>
      </c>
      <c r="FR3" s="64">
        <f t="shared" si="2"/>
        <v>83.000049989999994</v>
      </c>
      <c r="FS3" s="64">
        <f t="shared" si="2"/>
        <v>83.500049989999994</v>
      </c>
      <c r="FT3" s="64">
        <f t="shared" si="2"/>
        <v>84.000049989999994</v>
      </c>
      <c r="FU3" s="64">
        <f t="shared" si="2"/>
        <v>84.500049989999994</v>
      </c>
      <c r="FV3" s="64">
        <f t="shared" si="2"/>
        <v>85.000049989999994</v>
      </c>
      <c r="FW3" s="64">
        <f t="shared" si="2"/>
        <v>85.500049989999994</v>
      </c>
      <c r="FX3" s="64">
        <f t="shared" si="2"/>
        <v>86.000049989999994</v>
      </c>
      <c r="FY3" s="64">
        <f t="shared" si="2"/>
        <v>86.500049989999994</v>
      </c>
      <c r="FZ3" s="64">
        <f t="shared" si="2"/>
        <v>87.000049989999994</v>
      </c>
      <c r="GA3" s="64">
        <f t="shared" si="2"/>
        <v>87.500049989999994</v>
      </c>
      <c r="GB3" s="64">
        <f t="shared" si="2"/>
        <v>88.000049989999994</v>
      </c>
      <c r="GC3" s="64">
        <f t="shared" si="2"/>
        <v>88.500049989999994</v>
      </c>
      <c r="GD3" s="64">
        <f t="shared" si="2"/>
        <v>89.000049989999994</v>
      </c>
      <c r="GE3" s="64">
        <f t="shared" si="2"/>
        <v>89.500049989999994</v>
      </c>
      <c r="GF3" s="64">
        <f t="shared" si="2"/>
        <v>90.000049989999994</v>
      </c>
      <c r="GG3" s="64">
        <f t="shared" si="2"/>
        <v>90.500049989999994</v>
      </c>
      <c r="GH3" s="64">
        <f t="shared" si="2"/>
        <v>91.000049989999994</v>
      </c>
      <c r="GI3" s="64">
        <f t="shared" si="2"/>
        <v>91.500049989999994</v>
      </c>
      <c r="GJ3" s="64">
        <f t="shared" si="2"/>
        <v>92.000049989999994</v>
      </c>
      <c r="GK3" s="64">
        <f t="shared" si="2"/>
        <v>92.500049989999994</v>
      </c>
      <c r="GL3" s="64">
        <f t="shared" si="2"/>
        <v>93.000049989999994</v>
      </c>
      <c r="GM3" s="64">
        <f t="shared" si="2"/>
        <v>93.500049989999994</v>
      </c>
      <c r="GN3" s="64">
        <f t="shared" si="2"/>
        <v>94.000049989999994</v>
      </c>
      <c r="GO3" s="64">
        <f t="shared" si="2"/>
        <v>94.500049989999994</v>
      </c>
      <c r="GP3" s="64">
        <f t="shared" si="2"/>
        <v>95.000049989999994</v>
      </c>
      <c r="GQ3" s="64">
        <f t="shared" si="2"/>
        <v>95.500049989999994</v>
      </c>
      <c r="GR3" s="64">
        <f t="shared" si="2"/>
        <v>96.000049989999994</v>
      </c>
      <c r="GS3" s="64"/>
    </row>
    <row r="4" spans="1:201" s="67" customFormat="1" x14ac:dyDescent="0.25">
      <c r="A4" s="66">
        <v>1</v>
      </c>
      <c r="B4" s="66">
        <f t="shared" ref="B4:AG4" si="3">A4+1</f>
        <v>2</v>
      </c>
      <c r="C4" s="66">
        <f t="shared" si="3"/>
        <v>3</v>
      </c>
      <c r="D4" s="66">
        <f t="shared" si="3"/>
        <v>4</v>
      </c>
      <c r="E4" s="66">
        <f t="shared" si="3"/>
        <v>5</v>
      </c>
      <c r="F4" s="66">
        <f t="shared" si="3"/>
        <v>6</v>
      </c>
      <c r="G4" s="66">
        <f t="shared" si="3"/>
        <v>7</v>
      </c>
      <c r="H4" s="66">
        <f t="shared" si="3"/>
        <v>8</v>
      </c>
      <c r="I4" s="66">
        <f t="shared" si="3"/>
        <v>9</v>
      </c>
      <c r="J4" s="66">
        <f t="shared" si="3"/>
        <v>10</v>
      </c>
      <c r="K4" s="66">
        <f t="shared" si="3"/>
        <v>11</v>
      </c>
      <c r="L4" s="66">
        <f t="shared" si="3"/>
        <v>12</v>
      </c>
      <c r="M4" s="66">
        <f t="shared" si="3"/>
        <v>13</v>
      </c>
      <c r="N4" s="66">
        <f t="shared" si="3"/>
        <v>14</v>
      </c>
      <c r="O4" s="66">
        <f t="shared" si="3"/>
        <v>15</v>
      </c>
      <c r="P4" s="66">
        <f t="shared" si="3"/>
        <v>16</v>
      </c>
      <c r="Q4" s="66">
        <f t="shared" si="3"/>
        <v>17</v>
      </c>
      <c r="R4" s="66">
        <f t="shared" si="3"/>
        <v>18</v>
      </c>
      <c r="S4" s="66">
        <f t="shared" si="3"/>
        <v>19</v>
      </c>
      <c r="T4" s="66">
        <f t="shared" si="3"/>
        <v>20</v>
      </c>
      <c r="U4" s="66">
        <f t="shared" si="3"/>
        <v>21</v>
      </c>
      <c r="V4" s="66">
        <f t="shared" si="3"/>
        <v>22</v>
      </c>
      <c r="W4" s="66">
        <f t="shared" si="3"/>
        <v>23</v>
      </c>
      <c r="X4" s="66">
        <f t="shared" si="3"/>
        <v>24</v>
      </c>
      <c r="Y4" s="66">
        <f t="shared" si="3"/>
        <v>25</v>
      </c>
      <c r="Z4" s="66">
        <f t="shared" si="3"/>
        <v>26</v>
      </c>
      <c r="AA4" s="66">
        <f t="shared" si="3"/>
        <v>27</v>
      </c>
      <c r="AB4" s="66">
        <f t="shared" si="3"/>
        <v>28</v>
      </c>
      <c r="AC4" s="66">
        <f t="shared" si="3"/>
        <v>29</v>
      </c>
      <c r="AD4" s="66">
        <f t="shared" si="3"/>
        <v>30</v>
      </c>
      <c r="AE4" s="66">
        <f t="shared" si="3"/>
        <v>31</v>
      </c>
      <c r="AF4" s="66">
        <f t="shared" si="3"/>
        <v>32</v>
      </c>
      <c r="AG4" s="66">
        <f t="shared" si="3"/>
        <v>33</v>
      </c>
      <c r="AH4" s="66">
        <f t="shared" ref="AH4:BM4" si="4">AG4+1</f>
        <v>34</v>
      </c>
      <c r="AI4" s="66">
        <f t="shared" si="4"/>
        <v>35</v>
      </c>
      <c r="AJ4" s="66">
        <f t="shared" si="4"/>
        <v>36</v>
      </c>
      <c r="AK4" s="66">
        <f t="shared" si="4"/>
        <v>37</v>
      </c>
      <c r="AL4" s="66">
        <f t="shared" si="4"/>
        <v>38</v>
      </c>
      <c r="AM4" s="66">
        <f t="shared" si="4"/>
        <v>39</v>
      </c>
      <c r="AN4" s="66">
        <f t="shared" si="4"/>
        <v>40</v>
      </c>
      <c r="AO4" s="66">
        <f t="shared" si="4"/>
        <v>41</v>
      </c>
      <c r="AP4" s="66">
        <f t="shared" si="4"/>
        <v>42</v>
      </c>
      <c r="AQ4" s="66">
        <f t="shared" si="4"/>
        <v>43</v>
      </c>
      <c r="AR4" s="66">
        <f t="shared" si="4"/>
        <v>44</v>
      </c>
      <c r="AS4" s="66">
        <f t="shared" si="4"/>
        <v>45</v>
      </c>
      <c r="AT4" s="66">
        <f t="shared" si="4"/>
        <v>46</v>
      </c>
      <c r="AU4" s="66">
        <f t="shared" si="4"/>
        <v>47</v>
      </c>
      <c r="AV4" s="66">
        <f t="shared" si="4"/>
        <v>48</v>
      </c>
      <c r="AW4" s="66">
        <f t="shared" si="4"/>
        <v>49</v>
      </c>
      <c r="AX4" s="66">
        <f t="shared" si="4"/>
        <v>50</v>
      </c>
      <c r="AY4" s="66">
        <f t="shared" si="4"/>
        <v>51</v>
      </c>
      <c r="AZ4" s="66">
        <f t="shared" si="4"/>
        <v>52</v>
      </c>
      <c r="BA4" s="66">
        <f t="shared" si="4"/>
        <v>53</v>
      </c>
      <c r="BB4" s="66">
        <f t="shared" si="4"/>
        <v>54</v>
      </c>
      <c r="BC4" s="66">
        <f t="shared" si="4"/>
        <v>55</v>
      </c>
      <c r="BD4" s="66">
        <f t="shared" si="4"/>
        <v>56</v>
      </c>
      <c r="BE4" s="66">
        <f t="shared" si="4"/>
        <v>57</v>
      </c>
      <c r="BF4" s="66">
        <f t="shared" si="4"/>
        <v>58</v>
      </c>
      <c r="BG4" s="66">
        <f t="shared" si="4"/>
        <v>59</v>
      </c>
      <c r="BH4" s="66">
        <f t="shared" si="4"/>
        <v>60</v>
      </c>
      <c r="BI4" s="66">
        <f t="shared" si="4"/>
        <v>61</v>
      </c>
      <c r="BJ4" s="66">
        <f t="shared" si="4"/>
        <v>62</v>
      </c>
      <c r="BK4" s="66">
        <f t="shared" si="4"/>
        <v>63</v>
      </c>
      <c r="BL4" s="66">
        <f t="shared" si="4"/>
        <v>64</v>
      </c>
      <c r="BM4" s="66">
        <f t="shared" si="4"/>
        <v>65</v>
      </c>
      <c r="BN4" s="66">
        <f t="shared" ref="BN4:CS4" si="5">BM4+1</f>
        <v>66</v>
      </c>
      <c r="BO4" s="66">
        <f t="shared" si="5"/>
        <v>67</v>
      </c>
      <c r="BP4" s="66">
        <f t="shared" si="5"/>
        <v>68</v>
      </c>
      <c r="BQ4" s="66">
        <f t="shared" si="5"/>
        <v>69</v>
      </c>
      <c r="BR4" s="66">
        <f t="shared" si="5"/>
        <v>70</v>
      </c>
      <c r="BS4" s="66">
        <f t="shared" si="5"/>
        <v>71</v>
      </c>
      <c r="BT4" s="66">
        <f t="shared" si="5"/>
        <v>72</v>
      </c>
      <c r="BU4" s="66">
        <f t="shared" si="5"/>
        <v>73</v>
      </c>
      <c r="BV4" s="66">
        <f t="shared" si="5"/>
        <v>74</v>
      </c>
      <c r="BW4" s="66">
        <f t="shared" si="5"/>
        <v>75</v>
      </c>
      <c r="BX4" s="66">
        <f t="shared" si="5"/>
        <v>76</v>
      </c>
      <c r="BY4" s="66">
        <f t="shared" si="5"/>
        <v>77</v>
      </c>
      <c r="BZ4" s="66">
        <f t="shared" si="5"/>
        <v>78</v>
      </c>
      <c r="CA4" s="66">
        <f t="shared" si="5"/>
        <v>79</v>
      </c>
      <c r="CB4" s="66">
        <f t="shared" si="5"/>
        <v>80</v>
      </c>
      <c r="CC4" s="66">
        <f t="shared" si="5"/>
        <v>81</v>
      </c>
      <c r="CD4" s="66">
        <f t="shared" si="5"/>
        <v>82</v>
      </c>
      <c r="CE4" s="66">
        <f t="shared" si="5"/>
        <v>83</v>
      </c>
      <c r="CF4" s="66">
        <f t="shared" si="5"/>
        <v>84</v>
      </c>
      <c r="CG4" s="66">
        <f t="shared" si="5"/>
        <v>85</v>
      </c>
      <c r="CH4" s="66">
        <f t="shared" si="5"/>
        <v>86</v>
      </c>
      <c r="CI4" s="66">
        <f t="shared" si="5"/>
        <v>87</v>
      </c>
      <c r="CJ4" s="66">
        <f t="shared" si="5"/>
        <v>88</v>
      </c>
      <c r="CK4" s="66">
        <f t="shared" si="5"/>
        <v>89</v>
      </c>
      <c r="CL4" s="66">
        <f t="shared" si="5"/>
        <v>90</v>
      </c>
      <c r="CM4" s="66">
        <f t="shared" si="5"/>
        <v>91</v>
      </c>
      <c r="CN4" s="66">
        <f t="shared" si="5"/>
        <v>92</v>
      </c>
      <c r="CO4" s="66">
        <f t="shared" si="5"/>
        <v>93</v>
      </c>
      <c r="CP4" s="66">
        <f t="shared" si="5"/>
        <v>94</v>
      </c>
      <c r="CQ4" s="66">
        <f t="shared" si="5"/>
        <v>95</v>
      </c>
      <c r="CR4" s="66">
        <f t="shared" si="5"/>
        <v>96</v>
      </c>
      <c r="CS4" s="66">
        <f t="shared" si="5"/>
        <v>97</v>
      </c>
      <c r="CT4" s="66">
        <f t="shared" ref="CT4:DY4" si="6">CS4+1</f>
        <v>98</v>
      </c>
      <c r="CU4" s="66">
        <f t="shared" si="6"/>
        <v>99</v>
      </c>
      <c r="CV4" s="66">
        <f t="shared" si="6"/>
        <v>100</v>
      </c>
      <c r="CW4" s="66">
        <f t="shared" si="6"/>
        <v>101</v>
      </c>
      <c r="CX4" s="66">
        <f t="shared" si="6"/>
        <v>102</v>
      </c>
      <c r="CY4" s="66">
        <f t="shared" si="6"/>
        <v>103</v>
      </c>
      <c r="CZ4" s="66">
        <f t="shared" si="6"/>
        <v>104</v>
      </c>
      <c r="DA4" s="66">
        <f t="shared" si="6"/>
        <v>105</v>
      </c>
      <c r="DB4" s="66">
        <f t="shared" si="6"/>
        <v>106</v>
      </c>
      <c r="DC4" s="66">
        <f t="shared" si="6"/>
        <v>107</v>
      </c>
      <c r="DD4" s="66">
        <f t="shared" si="6"/>
        <v>108</v>
      </c>
      <c r="DE4" s="66">
        <f t="shared" si="6"/>
        <v>109</v>
      </c>
      <c r="DF4" s="66">
        <f t="shared" si="6"/>
        <v>110</v>
      </c>
      <c r="DG4" s="66">
        <f t="shared" si="6"/>
        <v>111</v>
      </c>
      <c r="DH4" s="66">
        <f t="shared" si="6"/>
        <v>112</v>
      </c>
      <c r="DI4" s="66">
        <f t="shared" si="6"/>
        <v>113</v>
      </c>
      <c r="DJ4" s="66">
        <f t="shared" si="6"/>
        <v>114</v>
      </c>
      <c r="DK4" s="66">
        <f t="shared" si="6"/>
        <v>115</v>
      </c>
      <c r="DL4" s="66">
        <f t="shared" si="6"/>
        <v>116</v>
      </c>
      <c r="DM4" s="66">
        <f t="shared" si="6"/>
        <v>117</v>
      </c>
      <c r="DN4" s="66">
        <f t="shared" si="6"/>
        <v>118</v>
      </c>
      <c r="DO4" s="66">
        <f t="shared" si="6"/>
        <v>119</v>
      </c>
      <c r="DP4" s="66">
        <f t="shared" si="6"/>
        <v>120</v>
      </c>
      <c r="DQ4" s="66">
        <f t="shared" si="6"/>
        <v>121</v>
      </c>
      <c r="DR4" s="66">
        <f t="shared" si="6"/>
        <v>122</v>
      </c>
      <c r="DS4" s="66">
        <f t="shared" si="6"/>
        <v>123</v>
      </c>
      <c r="DT4" s="66">
        <f t="shared" si="6"/>
        <v>124</v>
      </c>
      <c r="DU4" s="66">
        <f t="shared" si="6"/>
        <v>125</v>
      </c>
      <c r="DV4" s="66">
        <f t="shared" si="6"/>
        <v>126</v>
      </c>
      <c r="DW4" s="66">
        <f t="shared" si="6"/>
        <v>127</v>
      </c>
      <c r="DX4" s="66">
        <f t="shared" si="6"/>
        <v>128</v>
      </c>
      <c r="DY4" s="66">
        <f t="shared" si="6"/>
        <v>129</v>
      </c>
      <c r="DZ4" s="66">
        <f t="shared" ref="DZ4:FE4" si="7">DY4+1</f>
        <v>130</v>
      </c>
      <c r="EA4" s="66">
        <f t="shared" si="7"/>
        <v>131</v>
      </c>
      <c r="EB4" s="66">
        <f t="shared" si="7"/>
        <v>132</v>
      </c>
      <c r="EC4" s="66">
        <f t="shared" si="7"/>
        <v>133</v>
      </c>
      <c r="ED4" s="66">
        <f t="shared" si="7"/>
        <v>134</v>
      </c>
      <c r="EE4" s="66">
        <f t="shared" si="7"/>
        <v>135</v>
      </c>
      <c r="EF4" s="66">
        <f t="shared" si="7"/>
        <v>136</v>
      </c>
      <c r="EG4" s="66">
        <f t="shared" si="7"/>
        <v>137</v>
      </c>
      <c r="EH4" s="66">
        <f t="shared" si="7"/>
        <v>138</v>
      </c>
      <c r="EI4" s="66">
        <f t="shared" si="7"/>
        <v>139</v>
      </c>
      <c r="EJ4" s="66">
        <f t="shared" si="7"/>
        <v>140</v>
      </c>
      <c r="EK4" s="66">
        <f t="shared" si="7"/>
        <v>141</v>
      </c>
      <c r="EL4" s="66">
        <f t="shared" si="7"/>
        <v>142</v>
      </c>
      <c r="EM4" s="66">
        <f t="shared" si="7"/>
        <v>143</v>
      </c>
      <c r="EN4" s="66">
        <f t="shared" si="7"/>
        <v>144</v>
      </c>
      <c r="EO4" s="66">
        <f t="shared" si="7"/>
        <v>145</v>
      </c>
      <c r="EP4" s="66">
        <f t="shared" si="7"/>
        <v>146</v>
      </c>
      <c r="EQ4" s="66">
        <f t="shared" si="7"/>
        <v>147</v>
      </c>
      <c r="ER4" s="66">
        <f t="shared" si="7"/>
        <v>148</v>
      </c>
      <c r="ES4" s="66">
        <f t="shared" si="7"/>
        <v>149</v>
      </c>
      <c r="ET4" s="66">
        <f t="shared" si="7"/>
        <v>150</v>
      </c>
      <c r="EU4" s="66">
        <f t="shared" si="7"/>
        <v>151</v>
      </c>
      <c r="EV4" s="66">
        <f t="shared" si="7"/>
        <v>152</v>
      </c>
      <c r="EW4" s="66">
        <f t="shared" si="7"/>
        <v>153</v>
      </c>
      <c r="EX4" s="66">
        <f t="shared" si="7"/>
        <v>154</v>
      </c>
      <c r="EY4" s="66">
        <f t="shared" si="7"/>
        <v>155</v>
      </c>
      <c r="EZ4" s="66">
        <f t="shared" si="7"/>
        <v>156</v>
      </c>
      <c r="FA4" s="66">
        <f t="shared" si="7"/>
        <v>157</v>
      </c>
      <c r="FB4" s="66">
        <f t="shared" si="7"/>
        <v>158</v>
      </c>
      <c r="FC4" s="66">
        <f t="shared" si="7"/>
        <v>159</v>
      </c>
      <c r="FD4" s="66">
        <f t="shared" si="7"/>
        <v>160</v>
      </c>
      <c r="FE4" s="66">
        <f t="shared" si="7"/>
        <v>161</v>
      </c>
      <c r="FF4" s="66">
        <f t="shared" ref="FF4:GK4" si="8">FE4+1</f>
        <v>162</v>
      </c>
      <c r="FG4" s="66">
        <f t="shared" si="8"/>
        <v>163</v>
      </c>
      <c r="FH4" s="66">
        <f t="shared" si="8"/>
        <v>164</v>
      </c>
      <c r="FI4" s="66">
        <f t="shared" si="8"/>
        <v>165</v>
      </c>
      <c r="FJ4" s="66">
        <f t="shared" si="8"/>
        <v>166</v>
      </c>
      <c r="FK4" s="66">
        <f t="shared" si="8"/>
        <v>167</v>
      </c>
      <c r="FL4" s="66">
        <f t="shared" si="8"/>
        <v>168</v>
      </c>
      <c r="FM4" s="66">
        <f t="shared" si="8"/>
        <v>169</v>
      </c>
      <c r="FN4" s="66">
        <f t="shared" si="8"/>
        <v>170</v>
      </c>
      <c r="FO4" s="66">
        <f t="shared" si="8"/>
        <v>171</v>
      </c>
      <c r="FP4" s="66">
        <f t="shared" si="8"/>
        <v>172</v>
      </c>
      <c r="FQ4" s="66">
        <f t="shared" si="8"/>
        <v>173</v>
      </c>
      <c r="FR4" s="66">
        <f t="shared" si="8"/>
        <v>174</v>
      </c>
      <c r="FS4" s="66">
        <f t="shared" si="8"/>
        <v>175</v>
      </c>
      <c r="FT4" s="66">
        <f t="shared" si="8"/>
        <v>176</v>
      </c>
      <c r="FU4" s="66">
        <f t="shared" si="8"/>
        <v>177</v>
      </c>
      <c r="FV4" s="66">
        <f t="shared" si="8"/>
        <v>178</v>
      </c>
      <c r="FW4" s="66">
        <f t="shared" si="8"/>
        <v>179</v>
      </c>
      <c r="FX4" s="66">
        <f t="shared" si="8"/>
        <v>180</v>
      </c>
      <c r="FY4" s="66">
        <f t="shared" si="8"/>
        <v>181</v>
      </c>
      <c r="FZ4" s="66">
        <f t="shared" si="8"/>
        <v>182</v>
      </c>
      <c r="GA4" s="66">
        <f t="shared" si="8"/>
        <v>183</v>
      </c>
      <c r="GB4" s="66">
        <f t="shared" si="8"/>
        <v>184</v>
      </c>
      <c r="GC4" s="66">
        <f t="shared" si="8"/>
        <v>185</v>
      </c>
      <c r="GD4" s="66">
        <f t="shared" si="8"/>
        <v>186</v>
      </c>
      <c r="GE4" s="66">
        <f t="shared" si="8"/>
        <v>187</v>
      </c>
      <c r="GF4" s="66">
        <f t="shared" si="8"/>
        <v>188</v>
      </c>
      <c r="GG4" s="66">
        <f t="shared" si="8"/>
        <v>189</v>
      </c>
      <c r="GH4" s="66">
        <f t="shared" si="8"/>
        <v>190</v>
      </c>
      <c r="GI4" s="66">
        <f t="shared" si="8"/>
        <v>191</v>
      </c>
      <c r="GJ4" s="66">
        <f t="shared" si="8"/>
        <v>192</v>
      </c>
      <c r="GK4" s="66">
        <f t="shared" si="8"/>
        <v>193</v>
      </c>
      <c r="GL4" s="66">
        <f t="shared" ref="GL4:GR4" si="9">GK4+1</f>
        <v>194</v>
      </c>
      <c r="GM4" s="66">
        <f t="shared" si="9"/>
        <v>195</v>
      </c>
      <c r="GN4" s="66">
        <f t="shared" si="9"/>
        <v>196</v>
      </c>
      <c r="GO4" s="66">
        <f t="shared" si="9"/>
        <v>197</v>
      </c>
      <c r="GP4" s="66">
        <f t="shared" si="9"/>
        <v>198</v>
      </c>
      <c r="GQ4" s="66">
        <f t="shared" si="9"/>
        <v>199</v>
      </c>
      <c r="GR4" s="66">
        <f t="shared" si="9"/>
        <v>200</v>
      </c>
      <c r="GS4" s="66"/>
    </row>
    <row r="5" spans="1:201" x14ac:dyDescent="0.25">
      <c r="A5" s="32" t="str">
        <f>Data_Enersys_VRLA!A1</f>
        <v>Enersys Powersafe SBS 8</v>
      </c>
      <c r="B5" s="56">
        <f t="shared" ref="B5:G19" si="10">$H5</f>
        <v>0.22023809523809523</v>
      </c>
      <c r="C5" s="56">
        <f t="shared" si="10"/>
        <v>0.22023809523809523</v>
      </c>
      <c r="D5" s="56">
        <f t="shared" si="10"/>
        <v>0.22023809523809523</v>
      </c>
      <c r="E5" s="56">
        <f t="shared" si="10"/>
        <v>0.22023809523809523</v>
      </c>
      <c r="F5" s="56">
        <f t="shared" si="10"/>
        <v>0.22023809523809523</v>
      </c>
      <c r="G5" s="56">
        <f t="shared" si="10"/>
        <v>0.22023809523809523</v>
      </c>
      <c r="H5" s="68">
        <f>VLOOKUP(H$3,Data_Enersys_VRLA!$A$6:$E$25,3)</f>
        <v>0.22023809523809523</v>
      </c>
      <c r="I5" s="68">
        <f>VLOOKUP(I$3,Data_Enersys_VRLA!$A$6:$E$25,3)</f>
        <v>0.34101382488479265</v>
      </c>
      <c r="J5" s="68">
        <f>VLOOKUP(J$3,Data_Enersys_VRLA!$A$6:$E$25,3)</f>
        <v>0.45398773006134968</v>
      </c>
      <c r="K5" s="69">
        <f t="shared" ref="K5:K19" si="11">(J5+L5)/2</f>
        <v>0.61200947377156978</v>
      </c>
      <c r="L5" s="68">
        <f>VLOOKUP(L$3,Data_Enersys_VRLA!$A$6:$E$25,3)</f>
        <v>0.77003121748178993</v>
      </c>
      <c r="M5" s="69">
        <f t="shared" ref="M5:M19" si="12">$L5+($O5-$L5)/3</f>
        <v>0.96678551753687958</v>
      </c>
      <c r="N5" s="69">
        <f t="shared" ref="N5:N19" si="13">$L5+2*($O5-$L5)/3</f>
        <v>1.1635398175919693</v>
      </c>
      <c r="O5" s="68">
        <f>VLOOKUP(O$3,Data_Enersys_VRLA!$A$6:$E$25,3)</f>
        <v>1.3602941176470589</v>
      </c>
      <c r="P5" s="56">
        <f t="shared" ref="P5:P19" si="14">(O5+Q5)/2</f>
        <v>2.4337015611931978</v>
      </c>
      <c r="Q5" s="68">
        <f>VLOOKUP(Q$3,Data_Enersys_VRLA!$A$6:$E$25,3)</f>
        <v>3.5071090047393367</v>
      </c>
      <c r="R5" s="68">
        <f>VLOOKUP(R$3,Data_Enersys_VRLA!$A$6:$E$25,3)</f>
        <v>5.522388059701492</v>
      </c>
      <c r="S5" s="56">
        <f t="shared" ref="S5:S19" si="15">(R5+T5)/2</f>
        <v>6.0068080649384656</v>
      </c>
      <c r="T5" s="68">
        <f>VLOOKUP(T$3,Data_Enersys_VRLA!$A$6:$E$25,3)</f>
        <v>6.4912280701754392</v>
      </c>
      <c r="U5" s="56">
        <f t="shared" ref="U5:U19" si="16">(T5+V5)/2</f>
        <v>6.9456140350877202</v>
      </c>
      <c r="V5" s="68">
        <f>VLOOKUP(V$3,Data_Enersys_VRLA!$A$6:$E$25,3)</f>
        <v>7.4</v>
      </c>
      <c r="W5" s="56">
        <f t="shared" ref="W5:W19" si="17">(V5+X5)/2</f>
        <v>7.857303370786517</v>
      </c>
      <c r="X5" s="68">
        <f>VLOOKUP(X$3,Data_Enersys_VRLA!$A$6:$E$25,3)</f>
        <v>8.3146067415730336</v>
      </c>
      <c r="Y5" s="56">
        <f t="shared" ref="Y5:Y19" si="18">(X5+Z5)/2</f>
        <v>8.7823033707865168</v>
      </c>
      <c r="Z5" s="68">
        <f>VLOOKUP(Z$3,Data_Enersys_VRLA!$A$6:$E$25,3)</f>
        <v>9.25</v>
      </c>
      <c r="AA5" s="56">
        <f t="shared" ref="AA5:AA19" si="19">(Z5+AB5)/2</f>
        <v>9.6934931506849331</v>
      </c>
      <c r="AB5" s="68">
        <f>VLOOKUP(AB$3,Data_Enersys_VRLA!$A$6:$E$25,3)</f>
        <v>10.136986301369864</v>
      </c>
      <c r="AC5" s="56">
        <f t="shared" ref="AC5:AC19" si="20">$AB5+($AV5-$AB5)/20</f>
        <v>10.55513698630137</v>
      </c>
      <c r="AD5" s="56">
        <f t="shared" ref="AD5:AD19" si="21">$AB5+2*($AV5-$AB5)/20</f>
        <v>10.973287671232878</v>
      </c>
      <c r="AE5" s="56">
        <f t="shared" ref="AE5:AE19" si="22">$AB5+3*($AV5-$AB5)/20</f>
        <v>11.391438356164384</v>
      </c>
      <c r="AF5" s="56">
        <f t="shared" ref="AF5:AF19" si="23">$AB5+4*($AV5-$AB5)/20</f>
        <v>11.809589041095892</v>
      </c>
      <c r="AG5" s="56">
        <f t="shared" ref="AG5:AG19" si="24">$AB5+5*($AV5-$AB5)/20</f>
        <v>12.227739726027398</v>
      </c>
      <c r="AH5" s="56">
        <f t="shared" ref="AH5:AH19" si="25">$AB5+6*($AV5-$AB5)/20</f>
        <v>12.645890410958906</v>
      </c>
      <c r="AI5" s="56">
        <f t="shared" ref="AI5:AI19" si="26">$AB5+7*($AV5-$AB5)/20</f>
        <v>13.064041095890412</v>
      </c>
      <c r="AJ5" s="56">
        <f t="shared" ref="AJ5:AJ19" si="27">$AB5+8*($AV5-$AB5)/20</f>
        <v>13.482191780821918</v>
      </c>
      <c r="AK5" s="56">
        <f t="shared" ref="AK5:AK19" si="28">$AB5+9*($AV5-$AB5)/20</f>
        <v>13.900342465753425</v>
      </c>
      <c r="AL5" s="56">
        <f t="shared" ref="AL5:AL19" si="29">$AB5+10*($AV5-$AB5)/20</f>
        <v>14.318493150684933</v>
      </c>
      <c r="AM5" s="56">
        <f t="shared" ref="AM5:AM19" si="30">$AB5+11*($AV5-$AB5)/20</f>
        <v>14.736643835616439</v>
      </c>
      <c r="AN5" s="56">
        <f t="shared" ref="AN5:AN19" si="31">$AB5+12*($AV5-$AB5)/20</f>
        <v>15.154794520547945</v>
      </c>
      <c r="AO5" s="56">
        <f t="shared" ref="AO5:AO19" si="32">$AB5+13*($AV5-$AB5)/20</f>
        <v>15.572945205479453</v>
      </c>
      <c r="AP5" s="56">
        <f t="shared" ref="AP5:AP19" si="33">$AB5+14*($AV5-$AB5)/20</f>
        <v>15.991095890410961</v>
      </c>
      <c r="AQ5" s="56">
        <f t="shared" ref="AQ5:AQ19" si="34">$AB5+15*($AV5-$AB5)/20</f>
        <v>16.409246575342465</v>
      </c>
      <c r="AR5" s="56">
        <f t="shared" ref="AR5:AR19" si="35">$AB5+16*($AV5-$AB5)/20</f>
        <v>16.827397260273973</v>
      </c>
      <c r="AS5" s="56">
        <f t="shared" ref="AS5:AS19" si="36">$AB5+17*($AV5-$AB5)/20</f>
        <v>17.24554794520548</v>
      </c>
      <c r="AT5" s="56">
        <f t="shared" ref="AT5:AT19" si="37">$AB5+18*($AV5-$AB5)/20</f>
        <v>17.663698630136988</v>
      </c>
      <c r="AU5" s="56">
        <f t="shared" ref="AU5:AU19" si="38">$AB5+19*($AV5-$AB5)/20</f>
        <v>18.081849315068492</v>
      </c>
      <c r="AV5" s="68">
        <f>VLOOKUP(AV$3,Data_Enersys_VRLA!$A$6:$E$25,3)</f>
        <v>18.5</v>
      </c>
      <c r="AW5" s="56">
        <f>AV5+($AV5-$AU5)</f>
        <v>18.918150684931508</v>
      </c>
      <c r="AX5" s="56">
        <f t="shared" ref="AX5:DI6" si="39">AW5+($AV5-$AU5)</f>
        <v>19.336301369863016</v>
      </c>
      <c r="AY5" s="56">
        <f t="shared" si="39"/>
        <v>19.754452054794523</v>
      </c>
      <c r="AZ5" s="56">
        <f t="shared" si="39"/>
        <v>20.172602739726031</v>
      </c>
      <c r="BA5" s="56">
        <f t="shared" si="39"/>
        <v>20.590753424657539</v>
      </c>
      <c r="BB5" s="56">
        <f t="shared" si="39"/>
        <v>21.008904109589047</v>
      </c>
      <c r="BC5" s="56">
        <f t="shared" si="39"/>
        <v>21.427054794520554</v>
      </c>
      <c r="BD5" s="56">
        <f t="shared" si="39"/>
        <v>21.845205479452062</v>
      </c>
      <c r="BE5" s="56">
        <f t="shared" si="39"/>
        <v>22.26335616438357</v>
      </c>
      <c r="BF5" s="56">
        <f t="shared" si="39"/>
        <v>22.681506849315078</v>
      </c>
      <c r="BG5" s="56">
        <f t="shared" si="39"/>
        <v>23.099657534246585</v>
      </c>
      <c r="BH5" s="56">
        <f t="shared" si="39"/>
        <v>23.517808219178093</v>
      </c>
      <c r="BI5" s="56">
        <f t="shared" si="39"/>
        <v>23.935958904109601</v>
      </c>
      <c r="BJ5" s="56">
        <f t="shared" si="39"/>
        <v>24.354109589041109</v>
      </c>
      <c r="BK5" s="56">
        <f t="shared" si="39"/>
        <v>24.772260273972616</v>
      </c>
      <c r="BL5" s="56">
        <f t="shared" si="39"/>
        <v>25.190410958904124</v>
      </c>
      <c r="BM5" s="56">
        <f t="shared" si="39"/>
        <v>25.608561643835632</v>
      </c>
      <c r="BN5" s="56">
        <f t="shared" si="39"/>
        <v>26.02671232876714</v>
      </c>
      <c r="BO5" s="56">
        <f t="shared" si="39"/>
        <v>26.444863013698647</v>
      </c>
      <c r="BP5" s="56">
        <f t="shared" si="39"/>
        <v>26.863013698630155</v>
      </c>
      <c r="BQ5" s="56">
        <f t="shared" si="39"/>
        <v>27.281164383561663</v>
      </c>
      <c r="BR5" s="56">
        <f t="shared" si="39"/>
        <v>27.699315068493171</v>
      </c>
      <c r="BS5" s="56">
        <f t="shared" si="39"/>
        <v>28.117465753424678</v>
      </c>
      <c r="BT5" s="56">
        <f t="shared" si="39"/>
        <v>28.535616438356186</v>
      </c>
      <c r="BU5" s="56">
        <f t="shared" si="39"/>
        <v>28.953767123287694</v>
      </c>
      <c r="BV5" s="56">
        <f t="shared" si="39"/>
        <v>29.371917808219202</v>
      </c>
      <c r="BW5" s="56">
        <f t="shared" si="39"/>
        <v>29.790068493150709</v>
      </c>
      <c r="BX5" s="56">
        <f t="shared" si="39"/>
        <v>30.208219178082217</v>
      </c>
      <c r="BY5" s="56">
        <f t="shared" si="39"/>
        <v>30.626369863013725</v>
      </c>
      <c r="BZ5" s="56">
        <f t="shared" si="39"/>
        <v>31.044520547945233</v>
      </c>
      <c r="CA5" s="56">
        <f t="shared" si="39"/>
        <v>31.46267123287674</v>
      </c>
      <c r="CB5" s="56">
        <f t="shared" si="39"/>
        <v>31.880821917808248</v>
      </c>
      <c r="CC5" s="56">
        <f t="shared" si="39"/>
        <v>32.298972602739752</v>
      </c>
      <c r="CD5" s="56">
        <f t="shared" si="39"/>
        <v>32.717123287671257</v>
      </c>
      <c r="CE5" s="56">
        <f t="shared" si="39"/>
        <v>33.135273972602761</v>
      </c>
      <c r="CF5" s="56">
        <f t="shared" si="39"/>
        <v>33.553424657534265</v>
      </c>
      <c r="CG5" s="56">
        <f t="shared" si="39"/>
        <v>33.971575342465769</v>
      </c>
      <c r="CH5" s="56">
        <f t="shared" si="39"/>
        <v>34.389726027397273</v>
      </c>
      <c r="CI5" s="56">
        <f t="shared" si="39"/>
        <v>34.807876712328778</v>
      </c>
      <c r="CJ5" s="56">
        <f t="shared" si="39"/>
        <v>35.226027397260282</v>
      </c>
      <c r="CK5" s="56">
        <f t="shared" si="39"/>
        <v>35.644178082191786</v>
      </c>
      <c r="CL5" s="56">
        <f t="shared" si="39"/>
        <v>36.06232876712329</v>
      </c>
      <c r="CM5" s="56">
        <f t="shared" si="39"/>
        <v>36.480479452054794</v>
      </c>
      <c r="CN5" s="56">
        <f t="shared" si="39"/>
        <v>36.898630136986299</v>
      </c>
      <c r="CO5" s="56">
        <f t="shared" si="39"/>
        <v>37.316780821917803</v>
      </c>
      <c r="CP5" s="56">
        <f t="shared" si="39"/>
        <v>37.734931506849307</v>
      </c>
      <c r="CQ5" s="56">
        <f t="shared" si="39"/>
        <v>38.153082191780811</v>
      </c>
      <c r="CR5" s="56">
        <f t="shared" si="39"/>
        <v>38.571232876712315</v>
      </c>
      <c r="CS5" s="56">
        <f t="shared" si="39"/>
        <v>38.98938356164382</v>
      </c>
      <c r="CT5" s="56">
        <f t="shared" si="39"/>
        <v>39.407534246575324</v>
      </c>
      <c r="CU5" s="56">
        <f t="shared" si="39"/>
        <v>39.825684931506828</v>
      </c>
      <c r="CV5" s="56">
        <f t="shared" si="39"/>
        <v>40.243835616438332</v>
      </c>
      <c r="CW5" s="56">
        <f t="shared" si="39"/>
        <v>40.661986301369836</v>
      </c>
      <c r="CX5" s="56">
        <f t="shared" si="39"/>
        <v>41.080136986301341</v>
      </c>
      <c r="CY5" s="56">
        <f t="shared" si="39"/>
        <v>41.498287671232845</v>
      </c>
      <c r="CZ5" s="56">
        <f t="shared" si="39"/>
        <v>41.916438356164349</v>
      </c>
      <c r="DA5" s="56">
        <f t="shared" si="39"/>
        <v>42.334589041095853</v>
      </c>
      <c r="DB5" s="56">
        <f t="shared" si="39"/>
        <v>42.752739726027357</v>
      </c>
      <c r="DC5" s="56">
        <f t="shared" si="39"/>
        <v>43.170890410958862</v>
      </c>
      <c r="DD5" s="56">
        <f t="shared" si="39"/>
        <v>43.589041095890366</v>
      </c>
      <c r="DE5" s="56">
        <f t="shared" si="39"/>
        <v>44.00719178082187</v>
      </c>
      <c r="DF5" s="56">
        <f t="shared" si="39"/>
        <v>44.425342465753374</v>
      </c>
      <c r="DG5" s="56">
        <f t="shared" si="39"/>
        <v>44.843493150684878</v>
      </c>
      <c r="DH5" s="56">
        <f t="shared" si="39"/>
        <v>45.261643835616383</v>
      </c>
      <c r="DI5" s="56">
        <f t="shared" si="39"/>
        <v>45.679794520547887</v>
      </c>
      <c r="DJ5" s="56">
        <f t="shared" ref="DJ5:FU8" si="40">DI5+($AV5-$AU5)</f>
        <v>46.097945205479391</v>
      </c>
      <c r="DK5" s="56">
        <f t="shared" si="40"/>
        <v>46.516095890410895</v>
      </c>
      <c r="DL5" s="56">
        <f t="shared" si="40"/>
        <v>46.934246575342399</v>
      </c>
      <c r="DM5" s="56">
        <f t="shared" si="40"/>
        <v>47.352397260273904</v>
      </c>
      <c r="DN5" s="56">
        <f t="shared" si="40"/>
        <v>47.770547945205408</v>
      </c>
      <c r="DO5" s="56">
        <f t="shared" si="40"/>
        <v>48.188698630136912</v>
      </c>
      <c r="DP5" s="56">
        <f t="shared" si="40"/>
        <v>48.606849315068416</v>
      </c>
      <c r="DQ5" s="56">
        <f t="shared" si="40"/>
        <v>49.02499999999992</v>
      </c>
      <c r="DR5" s="56">
        <f t="shared" si="40"/>
        <v>49.443150684931425</v>
      </c>
      <c r="DS5" s="56">
        <f t="shared" si="40"/>
        <v>49.861301369862929</v>
      </c>
      <c r="DT5" s="56">
        <f t="shared" si="40"/>
        <v>50.279452054794433</v>
      </c>
      <c r="DU5" s="56">
        <f t="shared" si="40"/>
        <v>50.697602739725937</v>
      </c>
      <c r="DV5" s="56">
        <f t="shared" si="40"/>
        <v>51.115753424657441</v>
      </c>
      <c r="DW5" s="56">
        <f t="shared" si="40"/>
        <v>51.533904109588946</v>
      </c>
      <c r="DX5" s="56">
        <f t="shared" si="40"/>
        <v>51.95205479452045</v>
      </c>
      <c r="DY5" s="56">
        <f t="shared" si="40"/>
        <v>52.370205479451954</v>
      </c>
      <c r="DZ5" s="56">
        <f t="shared" si="40"/>
        <v>52.788356164383458</v>
      </c>
      <c r="EA5" s="56">
        <f t="shared" si="40"/>
        <v>53.206506849314962</v>
      </c>
      <c r="EB5" s="56">
        <f t="shared" si="40"/>
        <v>53.624657534246467</v>
      </c>
      <c r="EC5" s="56">
        <f t="shared" si="40"/>
        <v>54.042808219177971</v>
      </c>
      <c r="ED5" s="56">
        <f t="shared" si="40"/>
        <v>54.460958904109475</v>
      </c>
      <c r="EE5" s="56">
        <f t="shared" si="40"/>
        <v>54.879109589040979</v>
      </c>
      <c r="EF5" s="56">
        <f t="shared" si="40"/>
        <v>55.297260273972483</v>
      </c>
      <c r="EG5" s="56">
        <f t="shared" si="40"/>
        <v>55.715410958903988</v>
      </c>
      <c r="EH5" s="56">
        <f t="shared" si="40"/>
        <v>56.133561643835492</v>
      </c>
      <c r="EI5" s="56">
        <f t="shared" si="40"/>
        <v>56.551712328766996</v>
      </c>
      <c r="EJ5" s="56">
        <f t="shared" si="40"/>
        <v>56.9698630136985</v>
      </c>
      <c r="EK5" s="56">
        <f t="shared" si="40"/>
        <v>57.388013698630004</v>
      </c>
      <c r="EL5" s="56">
        <f t="shared" si="40"/>
        <v>57.806164383561509</v>
      </c>
      <c r="EM5" s="56">
        <f t="shared" si="40"/>
        <v>58.224315068493013</v>
      </c>
      <c r="EN5" s="56">
        <f t="shared" si="40"/>
        <v>58.642465753424517</v>
      </c>
      <c r="EO5" s="56">
        <f t="shared" si="40"/>
        <v>59.060616438356021</v>
      </c>
      <c r="EP5" s="56">
        <f t="shared" si="40"/>
        <v>59.478767123287525</v>
      </c>
      <c r="EQ5" s="56">
        <f t="shared" si="40"/>
        <v>59.89691780821903</v>
      </c>
      <c r="ER5" s="56">
        <f t="shared" si="40"/>
        <v>60.315068493150534</v>
      </c>
      <c r="ES5" s="56">
        <f t="shared" si="40"/>
        <v>60.733219178082038</v>
      </c>
      <c r="ET5" s="56">
        <f t="shared" si="40"/>
        <v>61.151369863013542</v>
      </c>
      <c r="EU5" s="56">
        <f t="shared" si="40"/>
        <v>61.569520547945046</v>
      </c>
      <c r="EV5" s="56">
        <f t="shared" si="40"/>
        <v>61.987671232876551</v>
      </c>
      <c r="EW5" s="56">
        <f t="shared" si="40"/>
        <v>62.405821917808055</v>
      </c>
      <c r="EX5" s="56">
        <f t="shared" si="40"/>
        <v>62.823972602739559</v>
      </c>
      <c r="EY5" s="56">
        <f t="shared" si="40"/>
        <v>63.242123287671063</v>
      </c>
      <c r="EZ5" s="56">
        <f t="shared" si="40"/>
        <v>63.660273972602567</v>
      </c>
      <c r="FA5" s="56">
        <f t="shared" si="40"/>
        <v>64.078424657534072</v>
      </c>
      <c r="FB5" s="56">
        <f t="shared" si="40"/>
        <v>64.496575342465576</v>
      </c>
      <c r="FC5" s="56">
        <f t="shared" si="40"/>
        <v>64.91472602739708</v>
      </c>
      <c r="FD5" s="56">
        <f t="shared" si="40"/>
        <v>65.332876712328584</v>
      </c>
      <c r="FE5" s="56">
        <f t="shared" si="40"/>
        <v>65.751027397260088</v>
      </c>
      <c r="FF5" s="56">
        <f t="shared" si="40"/>
        <v>66.169178082191593</v>
      </c>
      <c r="FG5" s="56">
        <f t="shared" si="40"/>
        <v>66.587328767123097</v>
      </c>
      <c r="FH5" s="56">
        <f t="shared" si="40"/>
        <v>67.005479452054601</v>
      </c>
      <c r="FI5" s="56">
        <f t="shared" si="40"/>
        <v>67.423630136986105</v>
      </c>
      <c r="FJ5" s="56">
        <f t="shared" si="40"/>
        <v>67.84178082191761</v>
      </c>
      <c r="FK5" s="56">
        <f t="shared" si="40"/>
        <v>68.259931506849114</v>
      </c>
      <c r="FL5" s="56">
        <f t="shared" si="40"/>
        <v>68.678082191780618</v>
      </c>
      <c r="FM5" s="56">
        <f t="shared" si="40"/>
        <v>69.096232876712122</v>
      </c>
      <c r="FN5" s="56">
        <f t="shared" si="40"/>
        <v>69.514383561643626</v>
      </c>
      <c r="FO5" s="56">
        <f t="shared" si="40"/>
        <v>69.932534246575131</v>
      </c>
      <c r="FP5" s="56">
        <f t="shared" si="40"/>
        <v>70.350684931506635</v>
      </c>
      <c r="FQ5" s="56">
        <f t="shared" si="40"/>
        <v>70.768835616438139</v>
      </c>
      <c r="FR5" s="56">
        <f t="shared" si="40"/>
        <v>71.186986301369643</v>
      </c>
      <c r="FS5" s="56">
        <f t="shared" si="40"/>
        <v>71.605136986301147</v>
      </c>
      <c r="FT5" s="56">
        <f t="shared" si="40"/>
        <v>72.023287671232652</v>
      </c>
      <c r="FU5" s="56">
        <f t="shared" si="40"/>
        <v>72.441438356164156</v>
      </c>
      <c r="FV5" s="56">
        <f t="shared" ref="FV5:GR7" si="41">FU5+($AV5-$AU5)</f>
        <v>72.85958904109566</v>
      </c>
      <c r="FW5" s="56">
        <f t="shared" si="41"/>
        <v>73.277739726027164</v>
      </c>
      <c r="FX5" s="56">
        <f t="shared" si="41"/>
        <v>73.695890410958668</v>
      </c>
      <c r="FY5" s="56">
        <f t="shared" si="41"/>
        <v>74.114041095890173</v>
      </c>
      <c r="FZ5" s="56">
        <f t="shared" si="41"/>
        <v>74.532191780821677</v>
      </c>
      <c r="GA5" s="56">
        <f t="shared" si="41"/>
        <v>74.950342465753181</v>
      </c>
      <c r="GB5" s="56">
        <f t="shared" si="41"/>
        <v>75.368493150684685</v>
      </c>
      <c r="GC5" s="56">
        <f t="shared" si="41"/>
        <v>75.786643835616189</v>
      </c>
      <c r="GD5" s="56">
        <f t="shared" si="41"/>
        <v>76.204794520547694</v>
      </c>
      <c r="GE5" s="56">
        <f t="shared" si="41"/>
        <v>76.622945205479198</v>
      </c>
      <c r="GF5" s="56">
        <f t="shared" si="41"/>
        <v>77.041095890410702</v>
      </c>
      <c r="GG5" s="56">
        <f t="shared" si="41"/>
        <v>77.459246575342206</v>
      </c>
      <c r="GH5" s="56">
        <f t="shared" si="41"/>
        <v>77.87739726027371</v>
      </c>
      <c r="GI5" s="56">
        <f t="shared" si="41"/>
        <v>78.295547945205215</v>
      </c>
      <c r="GJ5" s="56">
        <f t="shared" si="41"/>
        <v>78.713698630136719</v>
      </c>
      <c r="GK5" s="56">
        <f t="shared" si="41"/>
        <v>79.131849315068223</v>
      </c>
      <c r="GL5" s="56">
        <f t="shared" si="41"/>
        <v>79.549999999999727</v>
      </c>
      <c r="GM5" s="56">
        <f t="shared" si="41"/>
        <v>79.968150684931231</v>
      </c>
      <c r="GN5" s="56">
        <f t="shared" si="41"/>
        <v>80.386301369862736</v>
      </c>
      <c r="GO5" s="56">
        <f t="shared" si="41"/>
        <v>80.80445205479424</v>
      </c>
      <c r="GP5" s="56">
        <f t="shared" si="41"/>
        <v>81.222602739725744</v>
      </c>
      <c r="GQ5" s="56">
        <f t="shared" si="41"/>
        <v>81.640753424657248</v>
      </c>
      <c r="GR5" s="56">
        <f t="shared" si="41"/>
        <v>82.058904109588752</v>
      </c>
      <c r="GS5" s="70"/>
    </row>
    <row r="6" spans="1:201" x14ac:dyDescent="0.25">
      <c r="A6" s="32" t="str">
        <f>Data_Enersys_VRLA!A26</f>
        <v>Enersys Powersafe SBS 15</v>
      </c>
      <c r="B6" s="56">
        <f t="shared" si="10"/>
        <v>0.23608768971332211</v>
      </c>
      <c r="C6" s="56">
        <f t="shared" si="10"/>
        <v>0.23608768971332211</v>
      </c>
      <c r="D6" s="56">
        <f t="shared" si="10"/>
        <v>0.23608768971332211</v>
      </c>
      <c r="E6" s="56">
        <f t="shared" si="10"/>
        <v>0.23608768971332211</v>
      </c>
      <c r="F6" s="56">
        <f t="shared" si="10"/>
        <v>0.23608768971332211</v>
      </c>
      <c r="G6" s="56">
        <f t="shared" si="10"/>
        <v>0.23608768971332211</v>
      </c>
      <c r="H6" s="68">
        <f>VLOOKUP(H$3,Data_Enersys_VRLA!$A$31:$E$50,3)</f>
        <v>0.23608768971332211</v>
      </c>
      <c r="I6" s="68">
        <f>VLOOKUP(I$3,Data_Enersys_VRLA!$A$31:$E$50,3)</f>
        <v>0.35623409669211198</v>
      </c>
      <c r="J6" s="68">
        <f>VLOOKUP(J$3,Data_Enersys_VRLA!$A$31:$E$50,3)</f>
        <v>0.46666666666666667</v>
      </c>
      <c r="K6" s="69">
        <f t="shared" si="11"/>
        <v>0.620073664825046</v>
      </c>
      <c r="L6" s="68">
        <f>VLOOKUP(L$3,Data_Enersys_VRLA!$A$31:$E$50,3)</f>
        <v>0.77348066298342533</v>
      </c>
      <c r="M6" s="69">
        <f t="shared" si="12"/>
        <v>0.96009821976672793</v>
      </c>
      <c r="N6" s="69">
        <f t="shared" si="13"/>
        <v>1.1467157765500307</v>
      </c>
      <c r="O6" s="68">
        <f>VLOOKUP(O$3,Data_Enersys_VRLA!$A$31:$E$50,3)</f>
        <v>1.3333333333333333</v>
      </c>
      <c r="P6" s="56">
        <f t="shared" si="14"/>
        <v>2.3781581092094539</v>
      </c>
      <c r="Q6" s="68">
        <f>VLOOKUP(Q$3,Data_Enersys_VRLA!$A$31:$E$50,3)</f>
        <v>3.4229828850855748</v>
      </c>
      <c r="R6" s="68">
        <f>VLOOKUP(R$3,Data_Enersys_VRLA!$A$31:$E$50,3)</f>
        <v>5.4054054054054053</v>
      </c>
      <c r="S6" s="56">
        <f t="shared" si="15"/>
        <v>5.8845208845208843</v>
      </c>
      <c r="T6" s="68">
        <f>VLOOKUP(T$3,Data_Enersys_VRLA!$A$31:$E$50,3)</f>
        <v>6.3636363636363633</v>
      </c>
      <c r="U6" s="56">
        <f t="shared" si="16"/>
        <v>6.8467396477867677</v>
      </c>
      <c r="V6" s="68">
        <f>VLOOKUP(V$3,Data_Enersys_VRLA!$A$31:$E$50,3)</f>
        <v>7.329842931937173</v>
      </c>
      <c r="W6" s="56">
        <f t="shared" si="17"/>
        <v>7.8069333002881134</v>
      </c>
      <c r="X6" s="68">
        <f>VLOOKUP(X$3,Data_Enersys_VRLA!$A$31:$E$50,3)</f>
        <v>8.2840236686390529</v>
      </c>
      <c r="Y6" s="56">
        <f t="shared" si="18"/>
        <v>8.7472749922142636</v>
      </c>
      <c r="Z6" s="68">
        <f>VLOOKUP(Z$3,Data_Enersys_VRLA!$A$31:$E$50,3)</f>
        <v>9.2105263157894743</v>
      </c>
      <c r="AA6" s="56">
        <f t="shared" si="19"/>
        <v>9.6777269260106795</v>
      </c>
      <c r="AB6" s="68">
        <f>VLOOKUP(AB$3,Data_Enersys_VRLA!$A$31:$E$50,3)</f>
        <v>10.144927536231885</v>
      </c>
      <c r="AC6" s="56">
        <f t="shared" si="20"/>
        <v>10.596585269009331</v>
      </c>
      <c r="AD6" s="56">
        <f t="shared" si="21"/>
        <v>11.048243001786778</v>
      </c>
      <c r="AE6" s="56">
        <f t="shared" si="22"/>
        <v>11.499900734564225</v>
      </c>
      <c r="AF6" s="56">
        <f t="shared" si="23"/>
        <v>11.951558467341673</v>
      </c>
      <c r="AG6" s="56">
        <f t="shared" si="24"/>
        <v>12.40321620011912</v>
      </c>
      <c r="AH6" s="56">
        <f t="shared" si="25"/>
        <v>12.854873932896567</v>
      </c>
      <c r="AI6" s="56">
        <f t="shared" si="26"/>
        <v>13.306531665674013</v>
      </c>
      <c r="AJ6" s="56">
        <f t="shared" si="27"/>
        <v>13.75818939845146</v>
      </c>
      <c r="AK6" s="56">
        <f t="shared" si="28"/>
        <v>14.209847131228909</v>
      </c>
      <c r="AL6" s="56">
        <f t="shared" si="29"/>
        <v>14.661504864006353</v>
      </c>
      <c r="AM6" s="56">
        <f t="shared" si="30"/>
        <v>15.113162596783802</v>
      </c>
      <c r="AN6" s="56">
        <f t="shared" si="31"/>
        <v>15.564820329561247</v>
      </c>
      <c r="AO6" s="56">
        <f t="shared" si="32"/>
        <v>16.016478062338695</v>
      </c>
      <c r="AP6" s="56">
        <f t="shared" si="33"/>
        <v>16.46813579511614</v>
      </c>
      <c r="AQ6" s="56">
        <f t="shared" si="34"/>
        <v>16.919793527893589</v>
      </c>
      <c r="AR6" s="56">
        <f t="shared" si="35"/>
        <v>17.371451260671037</v>
      </c>
      <c r="AS6" s="56">
        <f t="shared" si="36"/>
        <v>17.823108993448482</v>
      </c>
      <c r="AT6" s="56">
        <f t="shared" si="37"/>
        <v>18.274766726225931</v>
      </c>
      <c r="AU6" s="56">
        <f t="shared" si="38"/>
        <v>18.726424459003375</v>
      </c>
      <c r="AV6" s="68">
        <f>VLOOKUP(AV$3,Data_Enersys_VRLA!$A$31:$E$50,3)</f>
        <v>19.178082191780824</v>
      </c>
      <c r="AW6" s="56">
        <f t="shared" ref="AW6:BL19" si="42">AV6+($AV6-$AU6)</f>
        <v>19.629739924558272</v>
      </c>
      <c r="AX6" s="56">
        <f t="shared" si="42"/>
        <v>20.081397657335721</v>
      </c>
      <c r="AY6" s="56">
        <f t="shared" si="42"/>
        <v>20.533055390113169</v>
      </c>
      <c r="AZ6" s="56">
        <f t="shared" si="42"/>
        <v>20.984713122890618</v>
      </c>
      <c r="BA6" s="56">
        <f t="shared" si="42"/>
        <v>21.436370855668066</v>
      </c>
      <c r="BB6" s="56">
        <f t="shared" si="42"/>
        <v>21.888028588445515</v>
      </c>
      <c r="BC6" s="56">
        <f t="shared" si="42"/>
        <v>22.339686321222963</v>
      </c>
      <c r="BD6" s="56">
        <f t="shared" si="42"/>
        <v>22.791344054000412</v>
      </c>
      <c r="BE6" s="56">
        <f t="shared" si="42"/>
        <v>23.24300178677786</v>
      </c>
      <c r="BF6" s="56">
        <f t="shared" si="42"/>
        <v>23.694659519555309</v>
      </c>
      <c r="BG6" s="56">
        <f t="shared" si="42"/>
        <v>24.146317252332757</v>
      </c>
      <c r="BH6" s="56">
        <f t="shared" si="42"/>
        <v>24.597974985110206</v>
      </c>
      <c r="BI6" s="56">
        <f t="shared" si="42"/>
        <v>25.049632717887654</v>
      </c>
      <c r="BJ6" s="56">
        <f t="shared" si="42"/>
        <v>25.501290450665103</v>
      </c>
      <c r="BK6" s="56">
        <f t="shared" si="42"/>
        <v>25.952948183442551</v>
      </c>
      <c r="BL6" s="56">
        <f t="shared" si="42"/>
        <v>26.40460591622</v>
      </c>
      <c r="BM6" s="56">
        <f t="shared" si="39"/>
        <v>26.856263648997448</v>
      </c>
      <c r="BN6" s="56">
        <f t="shared" si="39"/>
        <v>27.307921381774896</v>
      </c>
      <c r="BO6" s="56">
        <f t="shared" si="39"/>
        <v>27.759579114552345</v>
      </c>
      <c r="BP6" s="56">
        <f t="shared" si="39"/>
        <v>28.211236847329793</v>
      </c>
      <c r="BQ6" s="56">
        <f t="shared" si="39"/>
        <v>28.662894580107242</v>
      </c>
      <c r="BR6" s="56">
        <f t="shared" si="39"/>
        <v>29.11455231288469</v>
      </c>
      <c r="BS6" s="56">
        <f t="shared" si="39"/>
        <v>29.566210045662139</v>
      </c>
      <c r="BT6" s="56">
        <f t="shared" si="39"/>
        <v>30.017867778439587</v>
      </c>
      <c r="BU6" s="56">
        <f t="shared" si="39"/>
        <v>30.469525511217036</v>
      </c>
      <c r="BV6" s="56">
        <f t="shared" si="39"/>
        <v>30.921183243994484</v>
      </c>
      <c r="BW6" s="56">
        <f t="shared" si="39"/>
        <v>31.372840976771933</v>
      </c>
      <c r="BX6" s="56">
        <f t="shared" si="39"/>
        <v>31.824498709549381</v>
      </c>
      <c r="BY6" s="56">
        <f t="shared" si="39"/>
        <v>32.27615644232683</v>
      </c>
      <c r="BZ6" s="56">
        <f t="shared" si="39"/>
        <v>32.727814175104278</v>
      </c>
      <c r="CA6" s="56">
        <f t="shared" si="39"/>
        <v>33.179471907881727</v>
      </c>
      <c r="CB6" s="56">
        <f t="shared" si="39"/>
        <v>33.631129640659175</v>
      </c>
      <c r="CC6" s="56">
        <f t="shared" si="39"/>
        <v>34.082787373436624</v>
      </c>
      <c r="CD6" s="56">
        <f t="shared" si="39"/>
        <v>34.534445106214072</v>
      </c>
      <c r="CE6" s="56">
        <f t="shared" si="39"/>
        <v>34.986102838991521</v>
      </c>
      <c r="CF6" s="56">
        <f t="shared" si="39"/>
        <v>35.437760571768969</v>
      </c>
      <c r="CG6" s="56">
        <f t="shared" si="39"/>
        <v>35.889418304546417</v>
      </c>
      <c r="CH6" s="56">
        <f t="shared" si="39"/>
        <v>36.341076037323866</v>
      </c>
      <c r="CI6" s="56">
        <f t="shared" si="39"/>
        <v>36.792733770101314</v>
      </c>
      <c r="CJ6" s="56">
        <f t="shared" si="39"/>
        <v>37.244391502878763</v>
      </c>
      <c r="CK6" s="56">
        <f t="shared" si="39"/>
        <v>37.696049235656211</v>
      </c>
      <c r="CL6" s="56">
        <f t="shared" si="39"/>
        <v>38.14770696843366</v>
      </c>
      <c r="CM6" s="56">
        <f t="shared" si="39"/>
        <v>38.599364701211108</v>
      </c>
      <c r="CN6" s="56">
        <f t="shared" si="39"/>
        <v>39.051022433988557</v>
      </c>
      <c r="CO6" s="56">
        <f t="shared" si="39"/>
        <v>39.502680166766005</v>
      </c>
      <c r="CP6" s="56">
        <f t="shared" si="39"/>
        <v>39.954337899543454</v>
      </c>
      <c r="CQ6" s="56">
        <f t="shared" si="39"/>
        <v>40.405995632320902</v>
      </c>
      <c r="CR6" s="56">
        <f t="shared" si="39"/>
        <v>40.857653365098351</v>
      </c>
      <c r="CS6" s="56">
        <f t="shared" si="39"/>
        <v>41.309311097875799</v>
      </c>
      <c r="CT6" s="56">
        <f t="shared" si="39"/>
        <v>41.760968830653248</v>
      </c>
      <c r="CU6" s="56">
        <f t="shared" si="39"/>
        <v>42.212626563430696</v>
      </c>
      <c r="CV6" s="56">
        <f t="shared" si="39"/>
        <v>42.664284296208145</v>
      </c>
      <c r="CW6" s="56">
        <f t="shared" si="39"/>
        <v>43.115942028985593</v>
      </c>
      <c r="CX6" s="56">
        <f t="shared" si="39"/>
        <v>43.567599761763041</v>
      </c>
      <c r="CY6" s="56">
        <f t="shared" si="39"/>
        <v>44.01925749454049</v>
      </c>
      <c r="CZ6" s="56">
        <f t="shared" si="39"/>
        <v>44.470915227317938</v>
      </c>
      <c r="DA6" s="56">
        <f t="shared" si="39"/>
        <v>44.922572960095387</v>
      </c>
      <c r="DB6" s="56">
        <f t="shared" si="39"/>
        <v>45.374230692872835</v>
      </c>
      <c r="DC6" s="56">
        <f t="shared" si="39"/>
        <v>45.825888425650284</v>
      </c>
      <c r="DD6" s="56">
        <f t="shared" si="39"/>
        <v>46.277546158427732</v>
      </c>
      <c r="DE6" s="56">
        <f t="shared" si="39"/>
        <v>46.729203891205181</v>
      </c>
      <c r="DF6" s="56">
        <f t="shared" si="39"/>
        <v>47.180861623982629</v>
      </c>
      <c r="DG6" s="56">
        <f t="shared" si="39"/>
        <v>47.632519356760078</v>
      </c>
      <c r="DH6" s="56">
        <f t="shared" si="39"/>
        <v>48.084177089537526</v>
      </c>
      <c r="DI6" s="56">
        <f t="shared" si="39"/>
        <v>48.535834822314975</v>
      </c>
      <c r="DJ6" s="56">
        <f t="shared" si="40"/>
        <v>48.987492555092423</v>
      </c>
      <c r="DK6" s="56">
        <f t="shared" si="40"/>
        <v>49.439150287869872</v>
      </c>
      <c r="DL6" s="56">
        <f t="shared" si="40"/>
        <v>49.89080802064732</v>
      </c>
      <c r="DM6" s="56">
        <f t="shared" si="40"/>
        <v>50.342465753424769</v>
      </c>
      <c r="DN6" s="56">
        <f t="shared" si="40"/>
        <v>50.794123486202217</v>
      </c>
      <c r="DO6" s="56">
        <f t="shared" si="40"/>
        <v>51.245781218979666</v>
      </c>
      <c r="DP6" s="56">
        <f t="shared" si="40"/>
        <v>51.697438951757114</v>
      </c>
      <c r="DQ6" s="56">
        <f t="shared" si="40"/>
        <v>52.149096684534562</v>
      </c>
      <c r="DR6" s="56">
        <f t="shared" si="40"/>
        <v>52.600754417312011</v>
      </c>
      <c r="DS6" s="56">
        <f t="shared" si="40"/>
        <v>53.052412150089459</v>
      </c>
      <c r="DT6" s="56">
        <f t="shared" si="40"/>
        <v>53.504069882866908</v>
      </c>
      <c r="DU6" s="56">
        <f t="shared" si="40"/>
        <v>53.955727615644356</v>
      </c>
      <c r="DV6" s="56">
        <f t="shared" si="40"/>
        <v>54.407385348421805</v>
      </c>
      <c r="DW6" s="56">
        <f t="shared" si="40"/>
        <v>54.859043081199253</v>
      </c>
      <c r="DX6" s="56">
        <f t="shared" si="40"/>
        <v>55.310700813976702</v>
      </c>
      <c r="DY6" s="56">
        <f t="shared" si="40"/>
        <v>55.76235854675415</v>
      </c>
      <c r="DZ6" s="56">
        <f t="shared" si="40"/>
        <v>56.214016279531599</v>
      </c>
      <c r="EA6" s="56">
        <f t="shared" si="40"/>
        <v>56.665674012309047</v>
      </c>
      <c r="EB6" s="56">
        <f t="shared" si="40"/>
        <v>57.117331745086496</v>
      </c>
      <c r="EC6" s="56">
        <f t="shared" si="40"/>
        <v>57.568989477863944</v>
      </c>
      <c r="ED6" s="56">
        <f t="shared" si="40"/>
        <v>58.020647210641393</v>
      </c>
      <c r="EE6" s="56">
        <f t="shared" si="40"/>
        <v>58.472304943418841</v>
      </c>
      <c r="EF6" s="56">
        <f t="shared" si="40"/>
        <v>58.92396267619629</v>
      </c>
      <c r="EG6" s="56">
        <f t="shared" si="40"/>
        <v>59.375620408973738</v>
      </c>
      <c r="EH6" s="56">
        <f t="shared" si="40"/>
        <v>59.827278141751187</v>
      </c>
      <c r="EI6" s="56">
        <f t="shared" si="40"/>
        <v>60.278935874528635</v>
      </c>
      <c r="EJ6" s="56">
        <f t="shared" si="40"/>
        <v>60.730593607306083</v>
      </c>
      <c r="EK6" s="56">
        <f t="shared" si="40"/>
        <v>61.182251340083532</v>
      </c>
      <c r="EL6" s="56">
        <f t="shared" si="40"/>
        <v>61.63390907286098</v>
      </c>
      <c r="EM6" s="56">
        <f t="shared" si="40"/>
        <v>62.085566805638429</v>
      </c>
      <c r="EN6" s="56">
        <f t="shared" si="40"/>
        <v>62.537224538415877</v>
      </c>
      <c r="EO6" s="56">
        <f t="shared" si="40"/>
        <v>62.988882271193326</v>
      </c>
      <c r="EP6" s="56">
        <f t="shared" si="40"/>
        <v>63.440540003970774</v>
      </c>
      <c r="EQ6" s="56">
        <f t="shared" si="40"/>
        <v>63.892197736748223</v>
      </c>
      <c r="ER6" s="56">
        <f t="shared" si="40"/>
        <v>64.343855469525664</v>
      </c>
      <c r="ES6" s="56">
        <f t="shared" si="40"/>
        <v>64.795513202303113</v>
      </c>
      <c r="ET6" s="56">
        <f t="shared" si="40"/>
        <v>65.247170935080561</v>
      </c>
      <c r="EU6" s="56">
        <f t="shared" si="40"/>
        <v>65.69882866785801</v>
      </c>
      <c r="EV6" s="56">
        <f t="shared" si="40"/>
        <v>66.150486400635458</v>
      </c>
      <c r="EW6" s="56">
        <f t="shared" si="40"/>
        <v>66.602144133412907</v>
      </c>
      <c r="EX6" s="56">
        <f t="shared" si="40"/>
        <v>67.053801866190355</v>
      </c>
      <c r="EY6" s="56">
        <f t="shared" si="40"/>
        <v>67.505459598967803</v>
      </c>
      <c r="EZ6" s="56">
        <f t="shared" si="40"/>
        <v>67.957117331745252</v>
      </c>
      <c r="FA6" s="56">
        <f t="shared" si="40"/>
        <v>68.4087750645227</v>
      </c>
      <c r="FB6" s="56">
        <f t="shared" si="40"/>
        <v>68.860432797300149</v>
      </c>
      <c r="FC6" s="56">
        <f t="shared" si="40"/>
        <v>69.312090530077597</v>
      </c>
      <c r="FD6" s="56">
        <f t="shared" si="40"/>
        <v>69.763748262855046</v>
      </c>
      <c r="FE6" s="56">
        <f t="shared" si="40"/>
        <v>70.215405995632494</v>
      </c>
      <c r="FF6" s="56">
        <f t="shared" si="40"/>
        <v>70.667063728409943</v>
      </c>
      <c r="FG6" s="56">
        <f t="shared" si="40"/>
        <v>71.118721461187391</v>
      </c>
      <c r="FH6" s="56">
        <f t="shared" si="40"/>
        <v>71.57037919396484</v>
      </c>
      <c r="FI6" s="56">
        <f t="shared" si="40"/>
        <v>72.022036926742288</v>
      </c>
      <c r="FJ6" s="56">
        <f t="shared" si="40"/>
        <v>72.473694659519737</v>
      </c>
      <c r="FK6" s="56">
        <f t="shared" si="40"/>
        <v>72.925352392297185</v>
      </c>
      <c r="FL6" s="56">
        <f t="shared" si="40"/>
        <v>73.377010125074634</v>
      </c>
      <c r="FM6" s="56">
        <f t="shared" si="40"/>
        <v>73.828667857852082</v>
      </c>
      <c r="FN6" s="56">
        <f t="shared" si="40"/>
        <v>74.280325590629531</v>
      </c>
      <c r="FO6" s="56">
        <f t="shared" si="40"/>
        <v>74.731983323406979</v>
      </c>
      <c r="FP6" s="56">
        <f t="shared" si="40"/>
        <v>75.183641056184427</v>
      </c>
      <c r="FQ6" s="56">
        <f t="shared" si="40"/>
        <v>75.635298788961876</v>
      </c>
      <c r="FR6" s="56">
        <f t="shared" si="40"/>
        <v>76.086956521739324</v>
      </c>
      <c r="FS6" s="56">
        <f t="shared" si="40"/>
        <v>76.538614254516773</v>
      </c>
      <c r="FT6" s="56">
        <f t="shared" si="40"/>
        <v>76.990271987294221</v>
      </c>
      <c r="FU6" s="56">
        <f t="shared" si="40"/>
        <v>77.44192972007167</v>
      </c>
      <c r="FV6" s="56">
        <f t="shared" si="41"/>
        <v>77.893587452849118</v>
      </c>
      <c r="FW6" s="56">
        <f t="shared" si="41"/>
        <v>78.345245185626567</v>
      </c>
      <c r="FX6" s="56">
        <f t="shared" si="41"/>
        <v>78.796902918404015</v>
      </c>
      <c r="FY6" s="56">
        <f t="shared" si="41"/>
        <v>79.248560651181464</v>
      </c>
      <c r="FZ6" s="56">
        <f t="shared" si="41"/>
        <v>79.700218383958912</v>
      </c>
      <c r="GA6" s="56">
        <f t="shared" si="41"/>
        <v>80.151876116736361</v>
      </c>
      <c r="GB6" s="56">
        <f t="shared" si="41"/>
        <v>80.603533849513809</v>
      </c>
      <c r="GC6" s="56">
        <f t="shared" si="41"/>
        <v>81.055191582291258</v>
      </c>
      <c r="GD6" s="56">
        <f t="shared" si="41"/>
        <v>81.506849315068706</v>
      </c>
      <c r="GE6" s="56">
        <f t="shared" si="41"/>
        <v>81.958507047846155</v>
      </c>
      <c r="GF6" s="56">
        <f t="shared" si="41"/>
        <v>82.410164780623603</v>
      </c>
      <c r="GG6" s="56">
        <f t="shared" si="41"/>
        <v>82.861822513401052</v>
      </c>
      <c r="GH6" s="56">
        <f t="shared" si="41"/>
        <v>83.3134802461785</v>
      </c>
      <c r="GI6" s="56">
        <f t="shared" si="41"/>
        <v>83.765137978955948</v>
      </c>
      <c r="GJ6" s="56">
        <f t="shared" si="41"/>
        <v>84.216795711733397</v>
      </c>
      <c r="GK6" s="56">
        <f t="shared" si="41"/>
        <v>84.668453444510845</v>
      </c>
      <c r="GL6" s="56">
        <f t="shared" si="41"/>
        <v>85.120111177288294</v>
      </c>
      <c r="GM6" s="56">
        <f t="shared" si="41"/>
        <v>85.571768910065742</v>
      </c>
      <c r="GN6" s="56">
        <f t="shared" si="41"/>
        <v>86.023426642843191</v>
      </c>
      <c r="GO6" s="56">
        <f t="shared" si="41"/>
        <v>86.475084375620639</v>
      </c>
      <c r="GP6" s="56">
        <f t="shared" si="41"/>
        <v>86.926742108398088</v>
      </c>
      <c r="GQ6" s="56">
        <f t="shared" si="41"/>
        <v>87.378399841175536</v>
      </c>
      <c r="GR6" s="56">
        <f t="shared" si="41"/>
        <v>87.830057573952985</v>
      </c>
      <c r="GS6" s="70"/>
    </row>
    <row r="7" spans="1:201" x14ac:dyDescent="0.25">
      <c r="A7" s="32" t="str">
        <f>Data_Enersys_VRLA!A51</f>
        <v>Enersys Powersafe SBS 30</v>
      </c>
      <c r="B7" s="56">
        <f t="shared" si="10"/>
        <v>0.24</v>
      </c>
      <c r="C7" s="56">
        <f t="shared" si="10"/>
        <v>0.24</v>
      </c>
      <c r="D7" s="56">
        <f t="shared" si="10"/>
        <v>0.24</v>
      </c>
      <c r="E7" s="56">
        <f t="shared" si="10"/>
        <v>0.24</v>
      </c>
      <c r="F7" s="56">
        <f t="shared" si="10"/>
        <v>0.24</v>
      </c>
      <c r="G7" s="56">
        <f t="shared" si="10"/>
        <v>0.24</v>
      </c>
      <c r="H7" s="68">
        <f>VLOOKUP(H$3,Data_Enersys_VRLA!$A$56:$E$75,3)</f>
        <v>0.24</v>
      </c>
      <c r="I7" s="68">
        <f>VLOOKUP(I$3,Data_Enersys_VRLA!$A$56:$E$75,3)</f>
        <v>0.36114911080711354</v>
      </c>
      <c r="J7" s="68">
        <f>VLOOKUP(J$3,Data_Enersys_VRLA!$A$56:$E$75,3)</f>
        <v>0.47396768402154393</v>
      </c>
      <c r="K7" s="69">
        <f t="shared" si="11"/>
        <v>0.63338023840716839</v>
      </c>
      <c r="L7" s="68">
        <f>VLOOKUP(L$3,Data_Enersys_VRLA!$A$56:$E$75,3)</f>
        <v>0.7927927927927928</v>
      </c>
      <c r="M7" s="69">
        <f t="shared" si="12"/>
        <v>0.98448707775132649</v>
      </c>
      <c r="N7" s="69">
        <f t="shared" si="13"/>
        <v>1.1761813627098601</v>
      </c>
      <c r="O7" s="68">
        <f>VLOOKUP(O$3,Data_Enersys_VRLA!$A$56:$E$75,3)</f>
        <v>1.3678756476683938</v>
      </c>
      <c r="P7" s="56">
        <f t="shared" si="14"/>
        <v>2.4299695698659427</v>
      </c>
      <c r="Q7" s="68">
        <f>VLOOKUP(Q$3,Data_Enersys_VRLA!$A$56:$E$75,3)</f>
        <v>3.4920634920634921</v>
      </c>
      <c r="R7" s="68">
        <f>VLOOKUP(R$3,Data_Enersys_VRLA!$A$56:$E$75,3)</f>
        <v>5.5114822546972855</v>
      </c>
      <c r="S7" s="56">
        <f t="shared" si="15"/>
        <v>5.9989843705918862</v>
      </c>
      <c r="T7" s="68">
        <f>VLOOKUP(T$3,Data_Enersys_VRLA!$A$56:$E$75,3)</f>
        <v>6.486486486486486</v>
      </c>
      <c r="U7" s="56">
        <f t="shared" si="16"/>
        <v>6.9826200137814869</v>
      </c>
      <c r="V7" s="68">
        <f>VLOOKUP(V$3,Data_Enersys_VRLA!$A$56:$E$75,3)</f>
        <v>7.4787535410764869</v>
      </c>
      <c r="W7" s="56">
        <f t="shared" si="17"/>
        <v>7.9566291667043778</v>
      </c>
      <c r="X7" s="68">
        <f>VLOOKUP(X$3,Data_Enersys_VRLA!$A$56:$E$75,3)</f>
        <v>8.4345047923322678</v>
      </c>
      <c r="Y7" s="56">
        <f t="shared" si="18"/>
        <v>8.9147612929632878</v>
      </c>
      <c r="Z7" s="68">
        <f>VLOOKUP(Z$3,Data_Enersys_VRLA!$A$56:$E$75,3)</f>
        <v>9.395017793594306</v>
      </c>
      <c r="AA7" s="56">
        <f t="shared" si="19"/>
        <v>9.7549801611649691</v>
      </c>
      <c r="AB7" s="68">
        <f>VLOOKUP(AB$3,Data_Enersys_VRLA!$A$56:$E$75,3)</f>
        <v>10.114942528735632</v>
      </c>
      <c r="AC7" s="56">
        <f t="shared" si="20"/>
        <v>10.532272325375773</v>
      </c>
      <c r="AD7" s="56">
        <f t="shared" si="21"/>
        <v>10.949602122015914</v>
      </c>
      <c r="AE7" s="56">
        <f t="shared" si="22"/>
        <v>11.366931918656057</v>
      </c>
      <c r="AF7" s="56">
        <f t="shared" si="23"/>
        <v>11.784261715296198</v>
      </c>
      <c r="AG7" s="56">
        <f t="shared" si="24"/>
        <v>12.201591511936339</v>
      </c>
      <c r="AH7" s="56">
        <f t="shared" si="25"/>
        <v>12.61892130857648</v>
      </c>
      <c r="AI7" s="56">
        <f t="shared" si="26"/>
        <v>13.036251105216621</v>
      </c>
      <c r="AJ7" s="56">
        <f t="shared" si="27"/>
        <v>13.453580901856764</v>
      </c>
      <c r="AK7" s="56">
        <f t="shared" si="28"/>
        <v>13.870910698496905</v>
      </c>
      <c r="AL7" s="56">
        <f t="shared" si="29"/>
        <v>14.288240495137046</v>
      </c>
      <c r="AM7" s="56">
        <f t="shared" si="30"/>
        <v>14.705570291777187</v>
      </c>
      <c r="AN7" s="56">
        <f t="shared" si="31"/>
        <v>15.122900088417328</v>
      </c>
      <c r="AO7" s="56">
        <f t="shared" si="32"/>
        <v>15.540229885057471</v>
      </c>
      <c r="AP7" s="56">
        <f t="shared" si="33"/>
        <v>15.957559681697612</v>
      </c>
      <c r="AQ7" s="56">
        <f t="shared" si="34"/>
        <v>16.374889478337753</v>
      </c>
      <c r="AR7" s="56">
        <f t="shared" si="35"/>
        <v>16.792219274977896</v>
      </c>
      <c r="AS7" s="56">
        <f t="shared" si="36"/>
        <v>17.209549071618035</v>
      </c>
      <c r="AT7" s="56">
        <f t="shared" si="37"/>
        <v>17.626878868258178</v>
      </c>
      <c r="AU7" s="56">
        <f t="shared" si="38"/>
        <v>18.044208664898321</v>
      </c>
      <c r="AV7" s="68">
        <f>VLOOKUP(AV$3,Data_Enersys_VRLA!$A$56:$E$75,3)</f>
        <v>18.46153846153846</v>
      </c>
      <c r="AW7" s="56">
        <f t="shared" si="42"/>
        <v>18.878868258178599</v>
      </c>
      <c r="AX7" s="56">
        <f t="shared" ref="AX7:DI10" si="43">AW7+($AV7-$AU7)</f>
        <v>19.296198054818738</v>
      </c>
      <c r="AY7" s="56">
        <f t="shared" si="43"/>
        <v>19.713527851458878</v>
      </c>
      <c r="AZ7" s="56">
        <f t="shared" si="43"/>
        <v>20.130857648099017</v>
      </c>
      <c r="BA7" s="56">
        <f t="shared" si="43"/>
        <v>20.548187444739156</v>
      </c>
      <c r="BB7" s="56">
        <f t="shared" si="43"/>
        <v>20.965517241379295</v>
      </c>
      <c r="BC7" s="56">
        <f t="shared" si="43"/>
        <v>21.382847038019435</v>
      </c>
      <c r="BD7" s="56">
        <f t="shared" si="43"/>
        <v>21.800176834659574</v>
      </c>
      <c r="BE7" s="56">
        <f t="shared" si="43"/>
        <v>22.217506631299713</v>
      </c>
      <c r="BF7" s="56">
        <f t="shared" si="43"/>
        <v>22.634836427939852</v>
      </c>
      <c r="BG7" s="56">
        <f t="shared" si="43"/>
        <v>23.052166224579992</v>
      </c>
      <c r="BH7" s="56">
        <f t="shared" si="43"/>
        <v>23.469496021220131</v>
      </c>
      <c r="BI7" s="56">
        <f t="shared" si="43"/>
        <v>23.88682581786027</v>
      </c>
      <c r="BJ7" s="56">
        <f t="shared" si="43"/>
        <v>24.304155614500409</v>
      </c>
      <c r="BK7" s="56">
        <f t="shared" si="43"/>
        <v>24.721485411140549</v>
      </c>
      <c r="BL7" s="56">
        <f t="shared" si="43"/>
        <v>25.138815207780688</v>
      </c>
      <c r="BM7" s="56">
        <f t="shared" si="43"/>
        <v>25.556145004420827</v>
      </c>
      <c r="BN7" s="56">
        <f t="shared" si="43"/>
        <v>25.973474801060966</v>
      </c>
      <c r="BO7" s="56">
        <f t="shared" si="43"/>
        <v>26.390804597701106</v>
      </c>
      <c r="BP7" s="56">
        <f t="shared" si="43"/>
        <v>26.808134394341245</v>
      </c>
      <c r="BQ7" s="56">
        <f t="shared" si="43"/>
        <v>27.225464190981384</v>
      </c>
      <c r="BR7" s="56">
        <f t="shared" si="43"/>
        <v>27.642793987621523</v>
      </c>
      <c r="BS7" s="56">
        <f t="shared" si="43"/>
        <v>28.060123784261663</v>
      </c>
      <c r="BT7" s="56">
        <f t="shared" si="43"/>
        <v>28.477453580901802</v>
      </c>
      <c r="BU7" s="56">
        <f t="shared" si="43"/>
        <v>28.894783377541941</v>
      </c>
      <c r="BV7" s="56">
        <f t="shared" si="43"/>
        <v>29.31211317418208</v>
      </c>
      <c r="BW7" s="56">
        <f t="shared" si="43"/>
        <v>29.72944297082222</v>
      </c>
      <c r="BX7" s="56">
        <f t="shared" si="43"/>
        <v>30.146772767462359</v>
      </c>
      <c r="BY7" s="56">
        <f t="shared" si="43"/>
        <v>30.564102564102498</v>
      </c>
      <c r="BZ7" s="56">
        <f t="shared" si="43"/>
        <v>30.981432360742637</v>
      </c>
      <c r="CA7" s="56">
        <f t="shared" si="43"/>
        <v>31.398762157382777</v>
      </c>
      <c r="CB7" s="56">
        <f t="shared" si="43"/>
        <v>31.816091954022916</v>
      </c>
      <c r="CC7" s="56">
        <f t="shared" si="43"/>
        <v>32.233421750663055</v>
      </c>
      <c r="CD7" s="56">
        <f t="shared" si="43"/>
        <v>32.650751547303194</v>
      </c>
      <c r="CE7" s="56">
        <f t="shared" si="43"/>
        <v>33.068081343943334</v>
      </c>
      <c r="CF7" s="56">
        <f t="shared" si="43"/>
        <v>33.485411140583473</v>
      </c>
      <c r="CG7" s="56">
        <f t="shared" si="43"/>
        <v>33.902740937223612</v>
      </c>
      <c r="CH7" s="56">
        <f t="shared" si="43"/>
        <v>34.320070733863751</v>
      </c>
      <c r="CI7" s="56">
        <f t="shared" si="43"/>
        <v>34.737400530503891</v>
      </c>
      <c r="CJ7" s="56">
        <f t="shared" si="43"/>
        <v>35.15473032714403</v>
      </c>
      <c r="CK7" s="56">
        <f t="shared" si="43"/>
        <v>35.572060123784169</v>
      </c>
      <c r="CL7" s="56">
        <f t="shared" si="43"/>
        <v>35.989389920424308</v>
      </c>
      <c r="CM7" s="56">
        <f t="shared" si="43"/>
        <v>36.406719717064448</v>
      </c>
      <c r="CN7" s="56">
        <f t="shared" si="43"/>
        <v>36.824049513704587</v>
      </c>
      <c r="CO7" s="56">
        <f t="shared" si="43"/>
        <v>37.241379310344726</v>
      </c>
      <c r="CP7" s="56">
        <f t="shared" si="43"/>
        <v>37.658709106984865</v>
      </c>
      <c r="CQ7" s="56">
        <f t="shared" si="43"/>
        <v>38.076038903625005</v>
      </c>
      <c r="CR7" s="56">
        <f t="shared" si="43"/>
        <v>38.493368700265144</v>
      </c>
      <c r="CS7" s="56">
        <f t="shared" si="43"/>
        <v>38.910698496905283</v>
      </c>
      <c r="CT7" s="56">
        <f t="shared" si="43"/>
        <v>39.328028293545422</v>
      </c>
      <c r="CU7" s="56">
        <f t="shared" si="43"/>
        <v>39.745358090185562</v>
      </c>
      <c r="CV7" s="56">
        <f t="shared" si="43"/>
        <v>40.162687886825701</v>
      </c>
      <c r="CW7" s="56">
        <f t="shared" si="43"/>
        <v>40.58001768346584</v>
      </c>
      <c r="CX7" s="56">
        <f t="shared" si="43"/>
        <v>40.997347480105979</v>
      </c>
      <c r="CY7" s="56">
        <f t="shared" si="43"/>
        <v>41.414677276746119</v>
      </c>
      <c r="CZ7" s="56">
        <f t="shared" si="43"/>
        <v>41.832007073386258</v>
      </c>
      <c r="DA7" s="56">
        <f t="shared" si="43"/>
        <v>42.249336870026397</v>
      </c>
      <c r="DB7" s="56">
        <f t="shared" si="43"/>
        <v>42.666666666666536</v>
      </c>
      <c r="DC7" s="56">
        <f t="shared" si="43"/>
        <v>43.083996463306676</v>
      </c>
      <c r="DD7" s="56">
        <f t="shared" si="43"/>
        <v>43.501326259946815</v>
      </c>
      <c r="DE7" s="56">
        <f t="shared" si="43"/>
        <v>43.918656056586954</v>
      </c>
      <c r="DF7" s="56">
        <f t="shared" si="43"/>
        <v>44.335985853227093</v>
      </c>
      <c r="DG7" s="56">
        <f t="shared" si="43"/>
        <v>44.753315649867233</v>
      </c>
      <c r="DH7" s="56">
        <f t="shared" si="43"/>
        <v>45.170645446507372</v>
      </c>
      <c r="DI7" s="56">
        <f t="shared" si="43"/>
        <v>45.587975243147511</v>
      </c>
      <c r="DJ7" s="56">
        <f t="shared" si="40"/>
        <v>46.00530503978765</v>
      </c>
      <c r="DK7" s="56">
        <f t="shared" si="40"/>
        <v>46.42263483642779</v>
      </c>
      <c r="DL7" s="56">
        <f t="shared" si="40"/>
        <v>46.839964633067929</v>
      </c>
      <c r="DM7" s="56">
        <f t="shared" si="40"/>
        <v>47.257294429708068</v>
      </c>
      <c r="DN7" s="56">
        <f t="shared" si="40"/>
        <v>47.674624226348207</v>
      </c>
      <c r="DO7" s="56">
        <f t="shared" si="40"/>
        <v>48.091954022988347</v>
      </c>
      <c r="DP7" s="56">
        <f t="shared" si="40"/>
        <v>48.509283819628486</v>
      </c>
      <c r="DQ7" s="56">
        <f t="shared" si="40"/>
        <v>48.926613616268625</v>
      </c>
      <c r="DR7" s="56">
        <f t="shared" si="40"/>
        <v>49.343943412908764</v>
      </c>
      <c r="DS7" s="56">
        <f t="shared" si="40"/>
        <v>49.761273209548904</v>
      </c>
      <c r="DT7" s="56">
        <f t="shared" si="40"/>
        <v>50.178603006189043</v>
      </c>
      <c r="DU7" s="56">
        <f t="shared" si="40"/>
        <v>50.595932802829182</v>
      </c>
      <c r="DV7" s="56">
        <f t="shared" si="40"/>
        <v>51.013262599469321</v>
      </c>
      <c r="DW7" s="56">
        <f t="shared" si="40"/>
        <v>51.430592396109461</v>
      </c>
      <c r="DX7" s="56">
        <f t="shared" si="40"/>
        <v>51.8479221927496</v>
      </c>
      <c r="DY7" s="56">
        <f t="shared" si="40"/>
        <v>52.265251989389739</v>
      </c>
      <c r="DZ7" s="56">
        <f t="shared" si="40"/>
        <v>52.682581786029878</v>
      </c>
      <c r="EA7" s="56">
        <f t="shared" si="40"/>
        <v>53.099911582670018</v>
      </c>
      <c r="EB7" s="56">
        <f t="shared" si="40"/>
        <v>53.517241379310157</v>
      </c>
      <c r="EC7" s="56">
        <f t="shared" si="40"/>
        <v>53.934571175950296</v>
      </c>
      <c r="ED7" s="56">
        <f t="shared" si="40"/>
        <v>54.351900972590435</v>
      </c>
      <c r="EE7" s="56">
        <f t="shared" si="40"/>
        <v>54.769230769230575</v>
      </c>
      <c r="EF7" s="56">
        <f t="shared" si="40"/>
        <v>55.186560565870714</v>
      </c>
      <c r="EG7" s="56">
        <f t="shared" si="40"/>
        <v>55.603890362510853</v>
      </c>
      <c r="EH7" s="56">
        <f t="shared" si="40"/>
        <v>56.021220159150992</v>
      </c>
      <c r="EI7" s="56">
        <f t="shared" si="40"/>
        <v>56.438549955791132</v>
      </c>
      <c r="EJ7" s="56">
        <f t="shared" si="40"/>
        <v>56.855879752431271</v>
      </c>
      <c r="EK7" s="56">
        <f t="shared" si="40"/>
        <v>57.27320954907141</v>
      </c>
      <c r="EL7" s="56">
        <f t="shared" si="40"/>
        <v>57.690539345711549</v>
      </c>
      <c r="EM7" s="56">
        <f t="shared" si="40"/>
        <v>58.107869142351689</v>
      </c>
      <c r="EN7" s="56">
        <f t="shared" si="40"/>
        <v>58.525198938991828</v>
      </c>
      <c r="EO7" s="56">
        <f t="shared" si="40"/>
        <v>58.942528735631967</v>
      </c>
      <c r="EP7" s="56">
        <f t="shared" si="40"/>
        <v>59.359858532272106</v>
      </c>
      <c r="EQ7" s="56">
        <f t="shared" si="40"/>
        <v>59.777188328912246</v>
      </c>
      <c r="ER7" s="56">
        <f t="shared" si="40"/>
        <v>60.194518125552385</v>
      </c>
      <c r="ES7" s="56">
        <f t="shared" si="40"/>
        <v>60.611847922192524</v>
      </c>
      <c r="ET7" s="56">
        <f t="shared" si="40"/>
        <v>61.029177718832663</v>
      </c>
      <c r="EU7" s="56">
        <f t="shared" si="40"/>
        <v>61.446507515472803</v>
      </c>
      <c r="EV7" s="56">
        <f t="shared" si="40"/>
        <v>61.863837312112942</v>
      </c>
      <c r="EW7" s="56">
        <f t="shared" si="40"/>
        <v>62.281167108753081</v>
      </c>
      <c r="EX7" s="56">
        <f t="shared" si="40"/>
        <v>62.69849690539322</v>
      </c>
      <c r="EY7" s="56">
        <f t="shared" si="40"/>
        <v>63.11582670203336</v>
      </c>
      <c r="EZ7" s="56">
        <f t="shared" si="40"/>
        <v>63.533156498673499</v>
      </c>
      <c r="FA7" s="56">
        <f t="shared" si="40"/>
        <v>63.950486295313638</v>
      </c>
      <c r="FB7" s="56">
        <f t="shared" si="40"/>
        <v>64.367816091953785</v>
      </c>
      <c r="FC7" s="56">
        <f t="shared" si="40"/>
        <v>64.785145888593917</v>
      </c>
      <c r="FD7" s="56">
        <f t="shared" si="40"/>
        <v>65.202475685234049</v>
      </c>
      <c r="FE7" s="56">
        <f t="shared" si="40"/>
        <v>65.619805481874181</v>
      </c>
      <c r="FF7" s="56">
        <f t="shared" si="40"/>
        <v>66.037135278514313</v>
      </c>
      <c r="FG7" s="56">
        <f t="shared" si="40"/>
        <v>66.454465075154445</v>
      </c>
      <c r="FH7" s="56">
        <f t="shared" si="40"/>
        <v>66.871794871794577</v>
      </c>
      <c r="FI7" s="56">
        <f t="shared" si="40"/>
        <v>67.28912466843471</v>
      </c>
      <c r="FJ7" s="56">
        <f t="shared" si="40"/>
        <v>67.706454465074842</v>
      </c>
      <c r="FK7" s="56">
        <f t="shared" si="40"/>
        <v>68.123784261714974</v>
      </c>
      <c r="FL7" s="56">
        <f t="shared" si="40"/>
        <v>68.541114058355106</v>
      </c>
      <c r="FM7" s="56">
        <f t="shared" si="40"/>
        <v>68.958443854995238</v>
      </c>
      <c r="FN7" s="56">
        <f t="shared" si="40"/>
        <v>69.37577365163537</v>
      </c>
      <c r="FO7" s="56">
        <f t="shared" si="40"/>
        <v>69.793103448275502</v>
      </c>
      <c r="FP7" s="56">
        <f t="shared" si="40"/>
        <v>70.210433244915635</v>
      </c>
      <c r="FQ7" s="56">
        <f t="shared" si="40"/>
        <v>70.627763041555767</v>
      </c>
      <c r="FR7" s="56">
        <f t="shared" si="40"/>
        <v>71.045092838195899</v>
      </c>
      <c r="FS7" s="56">
        <f t="shared" si="40"/>
        <v>71.462422634836031</v>
      </c>
      <c r="FT7" s="56">
        <f t="shared" si="40"/>
        <v>71.879752431476163</v>
      </c>
      <c r="FU7" s="56">
        <f t="shared" si="40"/>
        <v>72.297082228116295</v>
      </c>
      <c r="FV7" s="56">
        <f t="shared" si="41"/>
        <v>72.714412024756427</v>
      </c>
      <c r="FW7" s="56">
        <f t="shared" si="41"/>
        <v>73.13174182139656</v>
      </c>
      <c r="FX7" s="56">
        <f t="shared" si="41"/>
        <v>73.549071618036692</v>
      </c>
      <c r="FY7" s="56">
        <f t="shared" si="41"/>
        <v>73.966401414676824</v>
      </c>
      <c r="FZ7" s="56">
        <f t="shared" si="41"/>
        <v>74.383731211316956</v>
      </c>
      <c r="GA7" s="56">
        <f t="shared" si="41"/>
        <v>74.801061007957088</v>
      </c>
      <c r="GB7" s="56">
        <f t="shared" si="41"/>
        <v>75.21839080459722</v>
      </c>
      <c r="GC7" s="56">
        <f t="shared" si="41"/>
        <v>75.635720601237352</v>
      </c>
      <c r="GD7" s="56">
        <f t="shared" si="41"/>
        <v>76.053050397877485</v>
      </c>
      <c r="GE7" s="56">
        <f t="shared" si="41"/>
        <v>76.470380194517617</v>
      </c>
      <c r="GF7" s="56">
        <f t="shared" si="41"/>
        <v>76.887709991157749</v>
      </c>
      <c r="GG7" s="56">
        <f t="shared" si="41"/>
        <v>77.305039787797881</v>
      </c>
      <c r="GH7" s="56">
        <f t="shared" si="41"/>
        <v>77.722369584438013</v>
      </c>
      <c r="GI7" s="56">
        <f t="shared" si="41"/>
        <v>78.139699381078145</v>
      </c>
      <c r="GJ7" s="56">
        <f t="shared" si="41"/>
        <v>78.557029177718277</v>
      </c>
      <c r="GK7" s="56">
        <f t="shared" si="41"/>
        <v>78.97435897435841</v>
      </c>
      <c r="GL7" s="56">
        <f t="shared" si="41"/>
        <v>79.391688770998542</v>
      </c>
      <c r="GM7" s="56">
        <f t="shared" si="41"/>
        <v>79.809018567638674</v>
      </c>
      <c r="GN7" s="56">
        <f t="shared" si="41"/>
        <v>80.226348364278806</v>
      </c>
      <c r="GO7" s="56">
        <f t="shared" si="41"/>
        <v>80.643678160918938</v>
      </c>
      <c r="GP7" s="56">
        <f t="shared" si="41"/>
        <v>81.06100795755907</v>
      </c>
      <c r="GQ7" s="56">
        <f t="shared" si="41"/>
        <v>81.478337754199202</v>
      </c>
      <c r="GR7" s="56">
        <f t="shared" si="41"/>
        <v>81.895667550839335</v>
      </c>
      <c r="GS7" s="70"/>
    </row>
    <row r="8" spans="1:201" x14ac:dyDescent="0.25">
      <c r="A8" s="32" t="str">
        <f>Data_Enersys_VRLA!A76</f>
        <v>Enersys Powersafe SBS 31</v>
      </c>
      <c r="B8" s="56">
        <f t="shared" si="10"/>
        <v>0.24</v>
      </c>
      <c r="C8" s="56">
        <f t="shared" si="10"/>
        <v>0.24</v>
      </c>
      <c r="D8" s="56">
        <f t="shared" si="10"/>
        <v>0.24</v>
      </c>
      <c r="E8" s="56">
        <f t="shared" si="10"/>
        <v>0.24</v>
      </c>
      <c r="F8" s="56">
        <f t="shared" si="10"/>
        <v>0.24</v>
      </c>
      <c r="G8" s="56">
        <f t="shared" si="10"/>
        <v>0.24</v>
      </c>
      <c r="H8" s="68">
        <f>VLOOKUP(H$3,Data_Enersys_VRLA!$A$81:$E$100,3)</f>
        <v>0.24</v>
      </c>
      <c r="I8" s="68">
        <f>VLOOKUP(I$3,Data_Enersys_VRLA!$A$81:$E$100,3)</f>
        <v>0.36114911080711354</v>
      </c>
      <c r="J8" s="68">
        <f>VLOOKUP(J$3,Data_Enersys_VRLA!$A$81:$E$100,3)</f>
        <v>0.47396768402154393</v>
      </c>
      <c r="K8" s="69">
        <f t="shared" si="11"/>
        <v>0.63338023840716839</v>
      </c>
      <c r="L8" s="68">
        <f>VLOOKUP(L$3,Data_Enersys_VRLA!$A$81:$E$100,3)</f>
        <v>0.7927927927927928</v>
      </c>
      <c r="M8" s="69">
        <f t="shared" si="12"/>
        <v>0.98448707775132649</v>
      </c>
      <c r="N8" s="69">
        <f t="shared" si="13"/>
        <v>1.1761813627098601</v>
      </c>
      <c r="O8" s="68">
        <f>VLOOKUP(O$3,Data_Enersys_VRLA!$A$81:$E$100,3)</f>
        <v>1.3678756476683938</v>
      </c>
      <c r="P8" s="56">
        <f t="shared" si="14"/>
        <v>2.4299695698659427</v>
      </c>
      <c r="Q8" s="68">
        <f>VLOOKUP(Q$3,Data_Enersys_VRLA!$A$81:$E$100,3)</f>
        <v>3.4920634920634921</v>
      </c>
      <c r="R8" s="68">
        <f>VLOOKUP(R$3,Data_Enersys_VRLA!$A$81:$E$100,3)</f>
        <v>5.5114822546972855</v>
      </c>
      <c r="S8" s="56">
        <f t="shared" si="15"/>
        <v>5.9989843705918862</v>
      </c>
      <c r="T8" s="68">
        <f>VLOOKUP(T$3,Data_Enersys_VRLA!$A$81:$E$100,3)</f>
        <v>6.486486486486486</v>
      </c>
      <c r="U8" s="56">
        <f t="shared" si="16"/>
        <v>6.9826200137814869</v>
      </c>
      <c r="V8" s="68">
        <f>VLOOKUP(V$3,Data_Enersys_VRLA!$A$81:$E$100,3)</f>
        <v>7.4787535410764869</v>
      </c>
      <c r="W8" s="56">
        <f t="shared" si="17"/>
        <v>7.9566291667043778</v>
      </c>
      <c r="X8" s="68">
        <f>VLOOKUP(X$3,Data_Enersys_VRLA!$A$81:$E$100,3)</f>
        <v>8.4345047923322678</v>
      </c>
      <c r="Y8" s="56">
        <f t="shared" si="18"/>
        <v>8.9147612929632878</v>
      </c>
      <c r="Z8" s="68">
        <f>VLOOKUP(Z$3,Data_Enersys_VRLA!$A$81:$E$100,3)</f>
        <v>9.395017793594306</v>
      </c>
      <c r="AA8" s="56">
        <f t="shared" si="19"/>
        <v>9.7549801611649691</v>
      </c>
      <c r="AB8" s="68">
        <f>VLOOKUP(AB$3,Data_Enersys_VRLA!$A$81:$E$100,3)</f>
        <v>10.114942528735632</v>
      </c>
      <c r="AC8" s="56">
        <f t="shared" si="20"/>
        <v>10.532272325375773</v>
      </c>
      <c r="AD8" s="56">
        <f t="shared" si="21"/>
        <v>10.949602122015914</v>
      </c>
      <c r="AE8" s="56">
        <f t="shared" si="22"/>
        <v>11.366931918656057</v>
      </c>
      <c r="AF8" s="56">
        <f t="shared" si="23"/>
        <v>11.784261715296198</v>
      </c>
      <c r="AG8" s="56">
        <f t="shared" si="24"/>
        <v>12.201591511936339</v>
      </c>
      <c r="AH8" s="56">
        <f t="shared" si="25"/>
        <v>12.61892130857648</v>
      </c>
      <c r="AI8" s="56">
        <f t="shared" si="26"/>
        <v>13.036251105216621</v>
      </c>
      <c r="AJ8" s="56">
        <f t="shared" si="27"/>
        <v>13.453580901856764</v>
      </c>
      <c r="AK8" s="56">
        <f t="shared" si="28"/>
        <v>13.870910698496905</v>
      </c>
      <c r="AL8" s="56">
        <f t="shared" si="29"/>
        <v>14.288240495137046</v>
      </c>
      <c r="AM8" s="56">
        <f t="shared" si="30"/>
        <v>14.705570291777187</v>
      </c>
      <c r="AN8" s="56">
        <f t="shared" si="31"/>
        <v>15.122900088417328</v>
      </c>
      <c r="AO8" s="56">
        <f t="shared" si="32"/>
        <v>15.540229885057471</v>
      </c>
      <c r="AP8" s="56">
        <f t="shared" si="33"/>
        <v>15.957559681697612</v>
      </c>
      <c r="AQ8" s="56">
        <f t="shared" si="34"/>
        <v>16.374889478337753</v>
      </c>
      <c r="AR8" s="56">
        <f t="shared" si="35"/>
        <v>16.792219274977896</v>
      </c>
      <c r="AS8" s="56">
        <f t="shared" si="36"/>
        <v>17.209549071618035</v>
      </c>
      <c r="AT8" s="56">
        <f t="shared" si="37"/>
        <v>17.626878868258178</v>
      </c>
      <c r="AU8" s="56">
        <f t="shared" si="38"/>
        <v>18.044208664898321</v>
      </c>
      <c r="AV8" s="68">
        <f>VLOOKUP(AV$3,Data_Enersys_VRLA!$A$81:$E$100,3)</f>
        <v>18.46153846153846</v>
      </c>
      <c r="AW8" s="56">
        <f t="shared" si="42"/>
        <v>18.878868258178599</v>
      </c>
      <c r="AX8" s="56">
        <f t="shared" si="43"/>
        <v>19.296198054818738</v>
      </c>
      <c r="AY8" s="56">
        <f t="shared" si="43"/>
        <v>19.713527851458878</v>
      </c>
      <c r="AZ8" s="56">
        <f t="shared" si="43"/>
        <v>20.130857648099017</v>
      </c>
      <c r="BA8" s="56">
        <f t="shared" si="43"/>
        <v>20.548187444739156</v>
      </c>
      <c r="BB8" s="56">
        <f t="shared" si="43"/>
        <v>20.965517241379295</v>
      </c>
      <c r="BC8" s="56">
        <f t="shared" si="43"/>
        <v>21.382847038019435</v>
      </c>
      <c r="BD8" s="56">
        <f t="shared" si="43"/>
        <v>21.800176834659574</v>
      </c>
      <c r="BE8" s="56">
        <f t="shared" si="43"/>
        <v>22.217506631299713</v>
      </c>
      <c r="BF8" s="56">
        <f t="shared" si="43"/>
        <v>22.634836427939852</v>
      </c>
      <c r="BG8" s="56">
        <f t="shared" si="43"/>
        <v>23.052166224579992</v>
      </c>
      <c r="BH8" s="56">
        <f t="shared" si="43"/>
        <v>23.469496021220131</v>
      </c>
      <c r="BI8" s="56">
        <f t="shared" si="43"/>
        <v>23.88682581786027</v>
      </c>
      <c r="BJ8" s="56">
        <f t="shared" si="43"/>
        <v>24.304155614500409</v>
      </c>
      <c r="BK8" s="56">
        <f t="shared" si="43"/>
        <v>24.721485411140549</v>
      </c>
      <c r="BL8" s="56">
        <f t="shared" si="43"/>
        <v>25.138815207780688</v>
      </c>
      <c r="BM8" s="56">
        <f t="shared" si="43"/>
        <v>25.556145004420827</v>
      </c>
      <c r="BN8" s="56">
        <f t="shared" si="43"/>
        <v>25.973474801060966</v>
      </c>
      <c r="BO8" s="56">
        <f t="shared" si="43"/>
        <v>26.390804597701106</v>
      </c>
      <c r="BP8" s="56">
        <f t="shared" si="43"/>
        <v>26.808134394341245</v>
      </c>
      <c r="BQ8" s="56">
        <f t="shared" si="43"/>
        <v>27.225464190981384</v>
      </c>
      <c r="BR8" s="56">
        <f t="shared" si="43"/>
        <v>27.642793987621523</v>
      </c>
      <c r="BS8" s="56">
        <f t="shared" si="43"/>
        <v>28.060123784261663</v>
      </c>
      <c r="BT8" s="56">
        <f t="shared" si="43"/>
        <v>28.477453580901802</v>
      </c>
      <c r="BU8" s="56">
        <f t="shared" si="43"/>
        <v>28.894783377541941</v>
      </c>
      <c r="BV8" s="56">
        <f t="shared" si="43"/>
        <v>29.31211317418208</v>
      </c>
      <c r="BW8" s="56">
        <f t="shared" si="43"/>
        <v>29.72944297082222</v>
      </c>
      <c r="BX8" s="56">
        <f t="shared" si="43"/>
        <v>30.146772767462359</v>
      </c>
      <c r="BY8" s="56">
        <f t="shared" si="43"/>
        <v>30.564102564102498</v>
      </c>
      <c r="BZ8" s="56">
        <f t="shared" si="43"/>
        <v>30.981432360742637</v>
      </c>
      <c r="CA8" s="56">
        <f t="shared" si="43"/>
        <v>31.398762157382777</v>
      </c>
      <c r="CB8" s="56">
        <f t="shared" si="43"/>
        <v>31.816091954022916</v>
      </c>
      <c r="CC8" s="56">
        <f t="shared" si="43"/>
        <v>32.233421750663055</v>
      </c>
      <c r="CD8" s="56">
        <f t="shared" si="43"/>
        <v>32.650751547303194</v>
      </c>
      <c r="CE8" s="56">
        <f t="shared" si="43"/>
        <v>33.068081343943334</v>
      </c>
      <c r="CF8" s="56">
        <f t="shared" si="43"/>
        <v>33.485411140583473</v>
      </c>
      <c r="CG8" s="56">
        <f t="shared" si="43"/>
        <v>33.902740937223612</v>
      </c>
      <c r="CH8" s="56">
        <f t="shared" si="43"/>
        <v>34.320070733863751</v>
      </c>
      <c r="CI8" s="56">
        <f t="shared" si="43"/>
        <v>34.737400530503891</v>
      </c>
      <c r="CJ8" s="56">
        <f t="shared" si="43"/>
        <v>35.15473032714403</v>
      </c>
      <c r="CK8" s="56">
        <f t="shared" si="43"/>
        <v>35.572060123784169</v>
      </c>
      <c r="CL8" s="56">
        <f t="shared" si="43"/>
        <v>35.989389920424308</v>
      </c>
      <c r="CM8" s="56">
        <f t="shared" si="43"/>
        <v>36.406719717064448</v>
      </c>
      <c r="CN8" s="56">
        <f t="shared" si="43"/>
        <v>36.824049513704587</v>
      </c>
      <c r="CO8" s="56">
        <f t="shared" si="43"/>
        <v>37.241379310344726</v>
      </c>
      <c r="CP8" s="56">
        <f t="shared" si="43"/>
        <v>37.658709106984865</v>
      </c>
      <c r="CQ8" s="56">
        <f t="shared" si="43"/>
        <v>38.076038903625005</v>
      </c>
      <c r="CR8" s="56">
        <f t="shared" si="43"/>
        <v>38.493368700265144</v>
      </c>
      <c r="CS8" s="56">
        <f t="shared" si="43"/>
        <v>38.910698496905283</v>
      </c>
      <c r="CT8" s="56">
        <f t="shared" si="43"/>
        <v>39.328028293545422</v>
      </c>
      <c r="CU8" s="56">
        <f t="shared" si="43"/>
        <v>39.745358090185562</v>
      </c>
      <c r="CV8" s="56">
        <f t="shared" si="43"/>
        <v>40.162687886825701</v>
      </c>
      <c r="CW8" s="56">
        <f t="shared" si="43"/>
        <v>40.58001768346584</v>
      </c>
      <c r="CX8" s="56">
        <f t="shared" si="43"/>
        <v>40.997347480105979</v>
      </c>
      <c r="CY8" s="56">
        <f t="shared" si="43"/>
        <v>41.414677276746119</v>
      </c>
      <c r="CZ8" s="56">
        <f t="shared" si="43"/>
        <v>41.832007073386258</v>
      </c>
      <c r="DA8" s="56">
        <f t="shared" si="43"/>
        <v>42.249336870026397</v>
      </c>
      <c r="DB8" s="56">
        <f t="shared" si="43"/>
        <v>42.666666666666536</v>
      </c>
      <c r="DC8" s="56">
        <f t="shared" si="43"/>
        <v>43.083996463306676</v>
      </c>
      <c r="DD8" s="56">
        <f t="shared" si="43"/>
        <v>43.501326259946815</v>
      </c>
      <c r="DE8" s="56">
        <f t="shared" si="43"/>
        <v>43.918656056586954</v>
      </c>
      <c r="DF8" s="56">
        <f t="shared" si="43"/>
        <v>44.335985853227093</v>
      </c>
      <c r="DG8" s="56">
        <f t="shared" si="43"/>
        <v>44.753315649867233</v>
      </c>
      <c r="DH8" s="56">
        <f t="shared" si="43"/>
        <v>45.170645446507372</v>
      </c>
      <c r="DI8" s="56">
        <f t="shared" si="43"/>
        <v>45.587975243147511</v>
      </c>
      <c r="DJ8" s="56">
        <f t="shared" si="40"/>
        <v>46.00530503978765</v>
      </c>
      <c r="DK8" s="56">
        <f t="shared" si="40"/>
        <v>46.42263483642779</v>
      </c>
      <c r="DL8" s="56">
        <f t="shared" si="40"/>
        <v>46.839964633067929</v>
      </c>
      <c r="DM8" s="56">
        <f t="shared" si="40"/>
        <v>47.257294429708068</v>
      </c>
      <c r="DN8" s="56">
        <f t="shared" si="40"/>
        <v>47.674624226348207</v>
      </c>
      <c r="DO8" s="56">
        <f t="shared" si="40"/>
        <v>48.091954022988347</v>
      </c>
      <c r="DP8" s="56">
        <f t="shared" si="40"/>
        <v>48.509283819628486</v>
      </c>
      <c r="DQ8" s="56">
        <f t="shared" si="40"/>
        <v>48.926613616268625</v>
      </c>
      <c r="DR8" s="56">
        <f t="shared" si="40"/>
        <v>49.343943412908764</v>
      </c>
      <c r="DS8" s="56">
        <f t="shared" si="40"/>
        <v>49.761273209548904</v>
      </c>
      <c r="DT8" s="56">
        <f t="shared" si="40"/>
        <v>50.178603006189043</v>
      </c>
      <c r="DU8" s="56">
        <f t="shared" si="40"/>
        <v>50.595932802829182</v>
      </c>
      <c r="DV8" s="56">
        <f t="shared" si="40"/>
        <v>51.013262599469321</v>
      </c>
      <c r="DW8" s="56">
        <f t="shared" si="40"/>
        <v>51.430592396109461</v>
      </c>
      <c r="DX8" s="56">
        <f t="shared" si="40"/>
        <v>51.8479221927496</v>
      </c>
      <c r="DY8" s="56">
        <f t="shared" si="40"/>
        <v>52.265251989389739</v>
      </c>
      <c r="DZ8" s="56">
        <f t="shared" si="40"/>
        <v>52.682581786029878</v>
      </c>
      <c r="EA8" s="56">
        <f t="shared" si="40"/>
        <v>53.099911582670018</v>
      </c>
      <c r="EB8" s="56">
        <f t="shared" si="40"/>
        <v>53.517241379310157</v>
      </c>
      <c r="EC8" s="56">
        <f t="shared" si="40"/>
        <v>53.934571175950296</v>
      </c>
      <c r="ED8" s="56">
        <f t="shared" si="40"/>
        <v>54.351900972590435</v>
      </c>
      <c r="EE8" s="56">
        <f t="shared" si="40"/>
        <v>54.769230769230575</v>
      </c>
      <c r="EF8" s="56">
        <f t="shared" si="40"/>
        <v>55.186560565870714</v>
      </c>
      <c r="EG8" s="56">
        <f t="shared" si="40"/>
        <v>55.603890362510853</v>
      </c>
      <c r="EH8" s="56">
        <f t="shared" si="40"/>
        <v>56.021220159150992</v>
      </c>
      <c r="EI8" s="56">
        <f t="shared" si="40"/>
        <v>56.438549955791132</v>
      </c>
      <c r="EJ8" s="56">
        <f t="shared" si="40"/>
        <v>56.855879752431271</v>
      </c>
      <c r="EK8" s="56">
        <f t="shared" si="40"/>
        <v>57.27320954907141</v>
      </c>
      <c r="EL8" s="56">
        <f t="shared" si="40"/>
        <v>57.690539345711549</v>
      </c>
      <c r="EM8" s="56">
        <f t="shared" si="40"/>
        <v>58.107869142351689</v>
      </c>
      <c r="EN8" s="56">
        <f t="shared" si="40"/>
        <v>58.525198938991828</v>
      </c>
      <c r="EO8" s="56">
        <f t="shared" si="40"/>
        <v>58.942528735631967</v>
      </c>
      <c r="EP8" s="56">
        <f t="shared" si="40"/>
        <v>59.359858532272106</v>
      </c>
      <c r="EQ8" s="56">
        <f t="shared" si="40"/>
        <v>59.777188328912246</v>
      </c>
      <c r="ER8" s="56">
        <f t="shared" si="40"/>
        <v>60.194518125552385</v>
      </c>
      <c r="ES8" s="56">
        <f t="shared" si="40"/>
        <v>60.611847922192524</v>
      </c>
      <c r="ET8" s="56">
        <f t="shared" si="40"/>
        <v>61.029177718832663</v>
      </c>
      <c r="EU8" s="56">
        <f t="shared" si="40"/>
        <v>61.446507515472803</v>
      </c>
      <c r="EV8" s="56">
        <f t="shared" si="40"/>
        <v>61.863837312112942</v>
      </c>
      <c r="EW8" s="56">
        <f t="shared" si="40"/>
        <v>62.281167108753081</v>
      </c>
      <c r="EX8" s="56">
        <f t="shared" si="40"/>
        <v>62.69849690539322</v>
      </c>
      <c r="EY8" s="56">
        <f t="shared" si="40"/>
        <v>63.11582670203336</v>
      </c>
      <c r="EZ8" s="56">
        <f t="shared" si="40"/>
        <v>63.533156498673499</v>
      </c>
      <c r="FA8" s="56">
        <f t="shared" si="40"/>
        <v>63.950486295313638</v>
      </c>
      <c r="FB8" s="56">
        <f t="shared" si="40"/>
        <v>64.367816091953785</v>
      </c>
      <c r="FC8" s="56">
        <f t="shared" si="40"/>
        <v>64.785145888593917</v>
      </c>
      <c r="FD8" s="56">
        <f t="shared" si="40"/>
        <v>65.202475685234049</v>
      </c>
      <c r="FE8" s="56">
        <f t="shared" si="40"/>
        <v>65.619805481874181</v>
      </c>
      <c r="FF8" s="56">
        <f t="shared" si="40"/>
        <v>66.037135278514313</v>
      </c>
      <c r="FG8" s="56">
        <f t="shared" si="40"/>
        <v>66.454465075154445</v>
      </c>
      <c r="FH8" s="56">
        <f t="shared" si="40"/>
        <v>66.871794871794577</v>
      </c>
      <c r="FI8" s="56">
        <f t="shared" si="40"/>
        <v>67.28912466843471</v>
      </c>
      <c r="FJ8" s="56">
        <f t="shared" si="40"/>
        <v>67.706454465074842</v>
      </c>
      <c r="FK8" s="56">
        <f t="shared" si="40"/>
        <v>68.123784261714974</v>
      </c>
      <c r="FL8" s="56">
        <f t="shared" si="40"/>
        <v>68.541114058355106</v>
      </c>
      <c r="FM8" s="56">
        <f t="shared" si="40"/>
        <v>68.958443854995238</v>
      </c>
      <c r="FN8" s="56">
        <f t="shared" si="40"/>
        <v>69.37577365163537</v>
      </c>
      <c r="FO8" s="56">
        <f t="shared" si="40"/>
        <v>69.793103448275502</v>
      </c>
      <c r="FP8" s="56">
        <f t="shared" si="40"/>
        <v>70.210433244915635</v>
      </c>
      <c r="FQ8" s="56">
        <f t="shared" si="40"/>
        <v>70.627763041555767</v>
      </c>
      <c r="FR8" s="56">
        <f t="shared" si="40"/>
        <v>71.045092838195899</v>
      </c>
      <c r="FS8" s="56">
        <f t="shared" si="40"/>
        <v>71.462422634836031</v>
      </c>
      <c r="FT8" s="56">
        <f t="shared" si="40"/>
        <v>71.879752431476163</v>
      </c>
      <c r="FU8" s="56">
        <f t="shared" ref="FU8:GR19" si="44">FT8+($AV8-$AU8)</f>
        <v>72.297082228116295</v>
      </c>
      <c r="FV8" s="56">
        <f t="shared" si="44"/>
        <v>72.714412024756427</v>
      </c>
      <c r="FW8" s="56">
        <f t="shared" si="44"/>
        <v>73.13174182139656</v>
      </c>
      <c r="FX8" s="56">
        <f t="shared" si="44"/>
        <v>73.549071618036692</v>
      </c>
      <c r="FY8" s="56">
        <f t="shared" si="44"/>
        <v>73.966401414676824</v>
      </c>
      <c r="FZ8" s="56">
        <f t="shared" si="44"/>
        <v>74.383731211316956</v>
      </c>
      <c r="GA8" s="56">
        <f t="shared" si="44"/>
        <v>74.801061007957088</v>
      </c>
      <c r="GB8" s="56">
        <f t="shared" si="44"/>
        <v>75.21839080459722</v>
      </c>
      <c r="GC8" s="56">
        <f t="shared" si="44"/>
        <v>75.635720601237352</v>
      </c>
      <c r="GD8" s="56">
        <f t="shared" si="44"/>
        <v>76.053050397877485</v>
      </c>
      <c r="GE8" s="56">
        <f t="shared" si="44"/>
        <v>76.470380194517617</v>
      </c>
      <c r="GF8" s="56">
        <f t="shared" si="44"/>
        <v>76.887709991157749</v>
      </c>
      <c r="GG8" s="56">
        <f t="shared" si="44"/>
        <v>77.305039787797881</v>
      </c>
      <c r="GH8" s="56">
        <f t="shared" si="44"/>
        <v>77.722369584438013</v>
      </c>
      <c r="GI8" s="56">
        <f t="shared" si="44"/>
        <v>78.139699381078145</v>
      </c>
      <c r="GJ8" s="56">
        <f t="shared" si="44"/>
        <v>78.557029177718277</v>
      </c>
      <c r="GK8" s="56">
        <f t="shared" si="44"/>
        <v>78.97435897435841</v>
      </c>
      <c r="GL8" s="56">
        <f t="shared" si="44"/>
        <v>79.391688770998542</v>
      </c>
      <c r="GM8" s="56">
        <f t="shared" si="44"/>
        <v>79.809018567638674</v>
      </c>
      <c r="GN8" s="56">
        <f t="shared" si="44"/>
        <v>80.226348364278806</v>
      </c>
      <c r="GO8" s="56">
        <f t="shared" si="44"/>
        <v>80.643678160918938</v>
      </c>
      <c r="GP8" s="56">
        <f t="shared" si="44"/>
        <v>81.06100795755907</v>
      </c>
      <c r="GQ8" s="56">
        <f t="shared" si="44"/>
        <v>81.478337754199202</v>
      </c>
      <c r="GR8" s="56">
        <f t="shared" si="44"/>
        <v>81.895667550839335</v>
      </c>
      <c r="GS8" s="70"/>
    </row>
    <row r="9" spans="1:201" x14ac:dyDescent="0.25">
      <c r="A9" s="32" t="str">
        <f>Data_Enersys_VRLA!A101</f>
        <v>Enersys Powersafe SBS 40</v>
      </c>
      <c r="B9" s="56">
        <f t="shared" si="10"/>
        <v>0.27122302158273381</v>
      </c>
      <c r="C9" s="56">
        <f t="shared" si="10"/>
        <v>0.27122302158273381</v>
      </c>
      <c r="D9" s="56">
        <f t="shared" si="10"/>
        <v>0.27122302158273381</v>
      </c>
      <c r="E9" s="56">
        <f t="shared" si="10"/>
        <v>0.27122302158273381</v>
      </c>
      <c r="F9" s="56">
        <f t="shared" si="10"/>
        <v>0.27122302158273381</v>
      </c>
      <c r="G9" s="56">
        <f t="shared" si="10"/>
        <v>0.27122302158273381</v>
      </c>
      <c r="H9" s="68">
        <f>VLOOKUP(H$3,Data_Enersys_VRLA!$A$106:$E$125,3)</f>
        <v>0.27122302158273381</v>
      </c>
      <c r="I9" s="68">
        <f>VLOOKUP(I$3,Data_Enersys_VRLA!$A$106:$E$125,3)</f>
        <v>0.39067357512953371</v>
      </c>
      <c r="J9" s="68">
        <f>VLOOKUP(J$3,Data_Enersys_VRLA!$A$106:$E$125,3)</f>
        <v>0.5006640106241701</v>
      </c>
      <c r="K9" s="69">
        <f t="shared" si="11"/>
        <v>0.65397226227139982</v>
      </c>
      <c r="L9" s="68">
        <f>VLOOKUP(L$3,Data_Enersys_VRLA!$A$106:$E$125,3)</f>
        <v>0.80728051391862954</v>
      </c>
      <c r="M9" s="69">
        <f t="shared" si="12"/>
        <v>0.99682447886546111</v>
      </c>
      <c r="N9" s="69">
        <f t="shared" si="13"/>
        <v>1.1863684438122928</v>
      </c>
      <c r="O9" s="68">
        <f>VLOOKUP(O$3,Data_Enersys_VRLA!$A$106:$E$125,3)</f>
        <v>1.3759124087591244</v>
      </c>
      <c r="P9" s="56">
        <f t="shared" si="14"/>
        <v>2.4333265747499326</v>
      </c>
      <c r="Q9" s="68">
        <f>VLOOKUP(Q$3,Data_Enersys_VRLA!$A$106:$E$125,3)</f>
        <v>3.4907407407407409</v>
      </c>
      <c r="R9" s="68">
        <f>VLOOKUP(R$3,Data_Enersys_VRLA!$A$106:$E$125,3)</f>
        <v>5.5359765051395016</v>
      </c>
      <c r="S9" s="56">
        <f t="shared" si="15"/>
        <v>6.0348859995368223</v>
      </c>
      <c r="T9" s="68">
        <f>VLOOKUP(T$3,Data_Enersys_VRLA!$A$106:$E$125,3)</f>
        <v>6.5337954939341429</v>
      </c>
      <c r="U9" s="56">
        <f t="shared" si="16"/>
        <v>7.0293727968672712</v>
      </c>
      <c r="V9" s="68">
        <f>VLOOKUP(V$3,Data_Enersys_VRLA!$A$106:$E$125,3)</f>
        <v>7.5249500998004004</v>
      </c>
      <c r="W9" s="56">
        <f t="shared" si="17"/>
        <v>7.9328290322010862</v>
      </c>
      <c r="X9" s="68">
        <f>VLOOKUP(X$3,Data_Enersys_VRLA!$A$106:$E$125,3)</f>
        <v>8.340707964601771</v>
      </c>
      <c r="Y9" s="56">
        <f t="shared" si="18"/>
        <v>8.9184648135351416</v>
      </c>
      <c r="Z9" s="68">
        <f>VLOOKUP(Z$3,Data_Enersys_VRLA!$A$106:$E$125,3)</f>
        <v>9.4962216624685141</v>
      </c>
      <c r="AA9" s="56">
        <f t="shared" si="19"/>
        <v>9.8153151323095251</v>
      </c>
      <c r="AB9" s="68">
        <f>VLOOKUP(AB$3,Data_Enersys_VRLA!$A$106:$E$125,3)</f>
        <v>10.134408602150538</v>
      </c>
      <c r="AC9" s="56">
        <f t="shared" si="20"/>
        <v>10.551707779886149</v>
      </c>
      <c r="AD9" s="56">
        <f t="shared" si="21"/>
        <v>10.969006957621758</v>
      </c>
      <c r="AE9" s="56">
        <f t="shared" si="22"/>
        <v>11.386306135357369</v>
      </c>
      <c r="AF9" s="56">
        <f t="shared" si="23"/>
        <v>11.80360531309298</v>
      </c>
      <c r="AG9" s="56">
        <f t="shared" si="24"/>
        <v>12.220904490828589</v>
      </c>
      <c r="AH9" s="56">
        <f t="shared" si="25"/>
        <v>12.6382036685642</v>
      </c>
      <c r="AI9" s="56">
        <f t="shared" si="26"/>
        <v>13.05550284629981</v>
      </c>
      <c r="AJ9" s="56">
        <f t="shared" si="27"/>
        <v>13.47280202403542</v>
      </c>
      <c r="AK9" s="56">
        <f t="shared" si="28"/>
        <v>13.890101201771031</v>
      </c>
      <c r="AL9" s="56">
        <f t="shared" si="29"/>
        <v>14.307400379506642</v>
      </c>
      <c r="AM9" s="56">
        <f t="shared" si="30"/>
        <v>14.724699557242252</v>
      </c>
      <c r="AN9" s="56">
        <f t="shared" si="31"/>
        <v>15.141998734977863</v>
      </c>
      <c r="AO9" s="56">
        <f t="shared" si="32"/>
        <v>15.559297912713472</v>
      </c>
      <c r="AP9" s="56">
        <f t="shared" si="33"/>
        <v>15.976597090449083</v>
      </c>
      <c r="AQ9" s="56">
        <f t="shared" si="34"/>
        <v>16.393896268184694</v>
      </c>
      <c r="AR9" s="56">
        <f t="shared" si="35"/>
        <v>16.811195445920305</v>
      </c>
      <c r="AS9" s="56">
        <f t="shared" si="36"/>
        <v>17.228494623655912</v>
      </c>
      <c r="AT9" s="56">
        <f t="shared" si="37"/>
        <v>17.645793801391523</v>
      </c>
      <c r="AU9" s="56">
        <f t="shared" si="38"/>
        <v>18.063092979127134</v>
      </c>
      <c r="AV9" s="68">
        <f>VLOOKUP(AV$3,Data_Enersys_VRLA!$A$106:$E$125,3)</f>
        <v>18.480392156862745</v>
      </c>
      <c r="AW9" s="56">
        <f t="shared" si="42"/>
        <v>18.897691334598356</v>
      </c>
      <c r="AX9" s="56">
        <f t="shared" si="43"/>
        <v>19.314990512333967</v>
      </c>
      <c r="AY9" s="56">
        <f t="shared" si="43"/>
        <v>19.732289690069578</v>
      </c>
      <c r="AZ9" s="56">
        <f t="shared" si="43"/>
        <v>20.149588867805189</v>
      </c>
      <c r="BA9" s="56">
        <f t="shared" si="43"/>
        <v>20.5668880455408</v>
      </c>
      <c r="BB9" s="56">
        <f t="shared" si="43"/>
        <v>20.984187223276411</v>
      </c>
      <c r="BC9" s="56">
        <f t="shared" si="43"/>
        <v>21.401486401012022</v>
      </c>
      <c r="BD9" s="56">
        <f t="shared" si="43"/>
        <v>21.818785578747633</v>
      </c>
      <c r="BE9" s="56">
        <f t="shared" si="43"/>
        <v>22.236084756483244</v>
      </c>
      <c r="BF9" s="56">
        <f t="shared" si="43"/>
        <v>22.653383934218855</v>
      </c>
      <c r="BG9" s="56">
        <f t="shared" si="43"/>
        <v>23.070683111954466</v>
      </c>
      <c r="BH9" s="56">
        <f t="shared" si="43"/>
        <v>23.487982289690077</v>
      </c>
      <c r="BI9" s="56">
        <f t="shared" si="43"/>
        <v>23.905281467425688</v>
      </c>
      <c r="BJ9" s="56">
        <f t="shared" si="43"/>
        <v>24.322580645161299</v>
      </c>
      <c r="BK9" s="56">
        <f t="shared" si="43"/>
        <v>24.73987982289691</v>
      </c>
      <c r="BL9" s="56">
        <f t="shared" si="43"/>
        <v>25.157179000632521</v>
      </c>
      <c r="BM9" s="56">
        <f t="shared" si="43"/>
        <v>25.574478178368132</v>
      </c>
      <c r="BN9" s="56">
        <f t="shared" si="43"/>
        <v>25.991777356103743</v>
      </c>
      <c r="BO9" s="56">
        <f t="shared" si="43"/>
        <v>26.409076533839354</v>
      </c>
      <c r="BP9" s="56">
        <f t="shared" si="43"/>
        <v>26.826375711574965</v>
      </c>
      <c r="BQ9" s="56">
        <f t="shared" si="43"/>
        <v>27.243674889310576</v>
      </c>
      <c r="BR9" s="56">
        <f t="shared" si="43"/>
        <v>27.660974067046187</v>
      </c>
      <c r="BS9" s="56">
        <f t="shared" si="43"/>
        <v>28.078273244781798</v>
      </c>
      <c r="BT9" s="56">
        <f t="shared" si="43"/>
        <v>28.495572422517409</v>
      </c>
      <c r="BU9" s="56">
        <f t="shared" si="43"/>
        <v>28.91287160025302</v>
      </c>
      <c r="BV9" s="56">
        <f t="shared" si="43"/>
        <v>29.330170777988631</v>
      </c>
      <c r="BW9" s="56">
        <f t="shared" si="43"/>
        <v>29.747469955724242</v>
      </c>
      <c r="BX9" s="56">
        <f t="shared" si="43"/>
        <v>30.164769133459853</v>
      </c>
      <c r="BY9" s="56">
        <f t="shared" si="43"/>
        <v>30.582068311195464</v>
      </c>
      <c r="BZ9" s="56">
        <f t="shared" si="43"/>
        <v>30.999367488931075</v>
      </c>
      <c r="CA9" s="56">
        <f t="shared" si="43"/>
        <v>31.416666666666686</v>
      </c>
      <c r="CB9" s="56">
        <f t="shared" si="43"/>
        <v>31.833965844402297</v>
      </c>
      <c r="CC9" s="56">
        <f t="shared" si="43"/>
        <v>32.251265022137908</v>
      </c>
      <c r="CD9" s="56">
        <f t="shared" si="43"/>
        <v>32.668564199873515</v>
      </c>
      <c r="CE9" s="56">
        <f t="shared" si="43"/>
        <v>33.08586337760913</v>
      </c>
      <c r="CF9" s="56">
        <f t="shared" si="43"/>
        <v>33.503162555344744</v>
      </c>
      <c r="CG9" s="56">
        <f t="shared" si="43"/>
        <v>33.920461733080359</v>
      </c>
      <c r="CH9" s="56">
        <f t="shared" si="43"/>
        <v>34.337760910815973</v>
      </c>
      <c r="CI9" s="56">
        <f t="shared" si="43"/>
        <v>34.755060088551588</v>
      </c>
      <c r="CJ9" s="56">
        <f t="shared" si="43"/>
        <v>35.172359266287202</v>
      </c>
      <c r="CK9" s="56">
        <f t="shared" si="43"/>
        <v>35.589658444022817</v>
      </c>
      <c r="CL9" s="56">
        <f t="shared" si="43"/>
        <v>36.006957621758431</v>
      </c>
      <c r="CM9" s="56">
        <f t="shared" si="43"/>
        <v>36.424256799494046</v>
      </c>
      <c r="CN9" s="56">
        <f t="shared" si="43"/>
        <v>36.84155597722966</v>
      </c>
      <c r="CO9" s="56">
        <f t="shared" si="43"/>
        <v>37.258855154965275</v>
      </c>
      <c r="CP9" s="56">
        <f t="shared" si="43"/>
        <v>37.676154332700889</v>
      </c>
      <c r="CQ9" s="56">
        <f t="shared" si="43"/>
        <v>38.093453510436504</v>
      </c>
      <c r="CR9" s="56">
        <f t="shared" si="43"/>
        <v>38.510752688172118</v>
      </c>
      <c r="CS9" s="56">
        <f t="shared" si="43"/>
        <v>38.928051865907733</v>
      </c>
      <c r="CT9" s="56">
        <f t="shared" si="43"/>
        <v>39.345351043643348</v>
      </c>
      <c r="CU9" s="56">
        <f t="shared" si="43"/>
        <v>39.762650221378962</v>
      </c>
      <c r="CV9" s="56">
        <f t="shared" si="43"/>
        <v>40.179949399114577</v>
      </c>
      <c r="CW9" s="56">
        <f t="shared" si="43"/>
        <v>40.597248576850191</v>
      </c>
      <c r="CX9" s="56">
        <f t="shared" si="43"/>
        <v>41.014547754585806</v>
      </c>
      <c r="CY9" s="56">
        <f t="shared" si="43"/>
        <v>41.43184693232142</v>
      </c>
      <c r="CZ9" s="56">
        <f t="shared" si="43"/>
        <v>41.849146110057035</v>
      </c>
      <c r="DA9" s="56">
        <f t="shared" si="43"/>
        <v>42.266445287792649</v>
      </c>
      <c r="DB9" s="56">
        <f t="shared" si="43"/>
        <v>42.683744465528264</v>
      </c>
      <c r="DC9" s="56">
        <f t="shared" si="43"/>
        <v>43.101043643263878</v>
      </c>
      <c r="DD9" s="56">
        <f t="shared" si="43"/>
        <v>43.518342820999493</v>
      </c>
      <c r="DE9" s="56">
        <f t="shared" si="43"/>
        <v>43.935641998735107</v>
      </c>
      <c r="DF9" s="56">
        <f t="shared" si="43"/>
        <v>44.352941176470722</v>
      </c>
      <c r="DG9" s="56">
        <f t="shared" si="43"/>
        <v>44.770240354206337</v>
      </c>
      <c r="DH9" s="56">
        <f t="shared" si="43"/>
        <v>45.187539531941951</v>
      </c>
      <c r="DI9" s="56">
        <f t="shared" si="43"/>
        <v>45.604838709677566</v>
      </c>
      <c r="DJ9" s="56">
        <f t="shared" ref="DJ9:FU19" si="45">DI9+($AV9-$AU9)</f>
        <v>46.02213788741318</v>
      </c>
      <c r="DK9" s="56">
        <f t="shared" si="45"/>
        <v>46.439437065148795</v>
      </c>
      <c r="DL9" s="56">
        <f t="shared" si="45"/>
        <v>46.856736242884409</v>
      </c>
      <c r="DM9" s="56">
        <f t="shared" si="45"/>
        <v>47.274035420620024</v>
      </c>
      <c r="DN9" s="56">
        <f t="shared" si="45"/>
        <v>47.691334598355638</v>
      </c>
      <c r="DO9" s="56">
        <f t="shared" si="45"/>
        <v>48.108633776091253</v>
      </c>
      <c r="DP9" s="56">
        <f t="shared" si="45"/>
        <v>48.525932953826867</v>
      </c>
      <c r="DQ9" s="56">
        <f t="shared" si="45"/>
        <v>48.943232131562482</v>
      </c>
      <c r="DR9" s="56">
        <f t="shared" si="45"/>
        <v>49.360531309298096</v>
      </c>
      <c r="DS9" s="56">
        <f t="shared" si="45"/>
        <v>49.777830487033711</v>
      </c>
      <c r="DT9" s="56">
        <f t="shared" si="45"/>
        <v>50.195129664769325</v>
      </c>
      <c r="DU9" s="56">
        <f t="shared" si="45"/>
        <v>50.61242884250494</v>
      </c>
      <c r="DV9" s="56">
        <f t="shared" si="45"/>
        <v>51.029728020240555</v>
      </c>
      <c r="DW9" s="56">
        <f t="shared" si="45"/>
        <v>51.447027197976169</v>
      </c>
      <c r="DX9" s="56">
        <f t="shared" si="45"/>
        <v>51.864326375711784</v>
      </c>
      <c r="DY9" s="56">
        <f t="shared" si="45"/>
        <v>52.281625553447398</v>
      </c>
      <c r="DZ9" s="56">
        <f t="shared" si="45"/>
        <v>52.698924731183013</v>
      </c>
      <c r="EA9" s="56">
        <f t="shared" si="45"/>
        <v>53.116223908918627</v>
      </c>
      <c r="EB9" s="56">
        <f t="shared" si="45"/>
        <v>53.533523086654242</v>
      </c>
      <c r="EC9" s="56">
        <f t="shared" si="45"/>
        <v>53.950822264389856</v>
      </c>
      <c r="ED9" s="56">
        <f t="shared" si="45"/>
        <v>54.368121442125471</v>
      </c>
      <c r="EE9" s="56">
        <f t="shared" si="45"/>
        <v>54.785420619861085</v>
      </c>
      <c r="EF9" s="56">
        <f t="shared" si="45"/>
        <v>55.2027197975967</v>
      </c>
      <c r="EG9" s="56">
        <f t="shared" si="45"/>
        <v>55.620018975332314</v>
      </c>
      <c r="EH9" s="56">
        <f t="shared" si="45"/>
        <v>56.037318153067929</v>
      </c>
      <c r="EI9" s="56">
        <f t="shared" si="45"/>
        <v>56.454617330803543</v>
      </c>
      <c r="EJ9" s="56">
        <f t="shared" si="45"/>
        <v>56.871916508539158</v>
      </c>
      <c r="EK9" s="56">
        <f t="shared" si="45"/>
        <v>57.289215686274773</v>
      </c>
      <c r="EL9" s="56">
        <f t="shared" si="45"/>
        <v>57.706514864010387</v>
      </c>
      <c r="EM9" s="56">
        <f t="shared" si="45"/>
        <v>58.123814041746002</v>
      </c>
      <c r="EN9" s="56">
        <f t="shared" si="45"/>
        <v>58.541113219481616</v>
      </c>
      <c r="EO9" s="56">
        <f t="shared" si="45"/>
        <v>58.958412397217231</v>
      </c>
      <c r="EP9" s="56">
        <f t="shared" si="45"/>
        <v>59.375711574952845</v>
      </c>
      <c r="EQ9" s="56">
        <f t="shared" si="45"/>
        <v>59.79301075268846</v>
      </c>
      <c r="ER9" s="56">
        <f t="shared" si="45"/>
        <v>60.210309930424074</v>
      </c>
      <c r="ES9" s="56">
        <f t="shared" si="45"/>
        <v>60.627609108159689</v>
      </c>
      <c r="ET9" s="56">
        <f t="shared" si="45"/>
        <v>61.044908285895303</v>
      </c>
      <c r="EU9" s="56">
        <f t="shared" si="45"/>
        <v>61.462207463630918</v>
      </c>
      <c r="EV9" s="56">
        <f t="shared" si="45"/>
        <v>61.879506641366532</v>
      </c>
      <c r="EW9" s="56">
        <f t="shared" si="45"/>
        <v>62.296805819102147</v>
      </c>
      <c r="EX9" s="56">
        <f t="shared" si="45"/>
        <v>62.714104996837762</v>
      </c>
      <c r="EY9" s="56">
        <f t="shared" si="45"/>
        <v>63.131404174573376</v>
      </c>
      <c r="EZ9" s="56">
        <f t="shared" si="45"/>
        <v>63.548703352308991</v>
      </c>
      <c r="FA9" s="56">
        <f t="shared" si="45"/>
        <v>63.966002530044605</v>
      </c>
      <c r="FB9" s="56">
        <f t="shared" si="45"/>
        <v>64.38330170778022</v>
      </c>
      <c r="FC9" s="56">
        <f t="shared" si="45"/>
        <v>64.800600885515834</v>
      </c>
      <c r="FD9" s="56">
        <f t="shared" si="45"/>
        <v>65.217900063251449</v>
      </c>
      <c r="FE9" s="56">
        <f t="shared" si="45"/>
        <v>65.635199240987063</v>
      </c>
      <c r="FF9" s="56">
        <f t="shared" si="45"/>
        <v>66.052498418722678</v>
      </c>
      <c r="FG9" s="56">
        <f t="shared" si="45"/>
        <v>66.469797596458292</v>
      </c>
      <c r="FH9" s="56">
        <f t="shared" si="45"/>
        <v>66.887096774193907</v>
      </c>
      <c r="FI9" s="56">
        <f t="shared" si="45"/>
        <v>67.304395951929521</v>
      </c>
      <c r="FJ9" s="56">
        <f t="shared" si="45"/>
        <v>67.721695129665136</v>
      </c>
      <c r="FK9" s="56">
        <f t="shared" si="45"/>
        <v>68.13899430740075</v>
      </c>
      <c r="FL9" s="56">
        <f t="shared" si="45"/>
        <v>68.556293485136365</v>
      </c>
      <c r="FM9" s="56">
        <f t="shared" si="45"/>
        <v>68.97359266287198</v>
      </c>
      <c r="FN9" s="56">
        <f t="shared" si="45"/>
        <v>69.390891840607594</v>
      </c>
      <c r="FO9" s="56">
        <f t="shared" si="45"/>
        <v>69.808191018343209</v>
      </c>
      <c r="FP9" s="56">
        <f t="shared" si="45"/>
        <v>70.225490196078823</v>
      </c>
      <c r="FQ9" s="56">
        <f t="shared" si="45"/>
        <v>70.642789373814438</v>
      </c>
      <c r="FR9" s="56">
        <f t="shared" si="45"/>
        <v>71.060088551550052</v>
      </c>
      <c r="FS9" s="56">
        <f t="shared" si="45"/>
        <v>71.477387729285667</v>
      </c>
      <c r="FT9" s="56">
        <f t="shared" si="45"/>
        <v>71.894686907021281</v>
      </c>
      <c r="FU9" s="56">
        <f t="shared" si="45"/>
        <v>72.311986084756896</v>
      </c>
      <c r="FV9" s="56">
        <f t="shared" si="44"/>
        <v>72.72928526249251</v>
      </c>
      <c r="FW9" s="56">
        <f t="shared" si="44"/>
        <v>73.146584440228125</v>
      </c>
      <c r="FX9" s="56">
        <f t="shared" si="44"/>
        <v>73.563883617963739</v>
      </c>
      <c r="FY9" s="56">
        <f t="shared" si="44"/>
        <v>73.981182795699354</v>
      </c>
      <c r="FZ9" s="56">
        <f t="shared" si="44"/>
        <v>74.398481973434968</v>
      </c>
      <c r="GA9" s="56">
        <f t="shared" si="44"/>
        <v>74.815781151170583</v>
      </c>
      <c r="GB9" s="56">
        <f t="shared" si="44"/>
        <v>75.233080328906198</v>
      </c>
      <c r="GC9" s="56">
        <f t="shared" si="44"/>
        <v>75.650379506641812</v>
      </c>
      <c r="GD9" s="56">
        <f t="shared" si="44"/>
        <v>76.067678684377427</v>
      </c>
      <c r="GE9" s="56">
        <f t="shared" si="44"/>
        <v>76.484977862113041</v>
      </c>
      <c r="GF9" s="56">
        <f t="shared" si="44"/>
        <v>76.902277039848656</v>
      </c>
      <c r="GG9" s="56">
        <f t="shared" si="44"/>
        <v>77.31957621758427</v>
      </c>
      <c r="GH9" s="56">
        <f t="shared" si="44"/>
        <v>77.736875395319885</v>
      </c>
      <c r="GI9" s="56">
        <f t="shared" si="44"/>
        <v>78.154174573055499</v>
      </c>
      <c r="GJ9" s="56">
        <f t="shared" si="44"/>
        <v>78.571473750791114</v>
      </c>
      <c r="GK9" s="56">
        <f t="shared" si="44"/>
        <v>78.988772928526728</v>
      </c>
      <c r="GL9" s="56">
        <f t="shared" si="44"/>
        <v>79.406072106262343</v>
      </c>
      <c r="GM9" s="56">
        <f t="shared" si="44"/>
        <v>79.823371283997957</v>
      </c>
      <c r="GN9" s="56">
        <f t="shared" si="44"/>
        <v>80.240670461733572</v>
      </c>
      <c r="GO9" s="56">
        <f t="shared" si="44"/>
        <v>80.657969639469187</v>
      </c>
      <c r="GP9" s="56">
        <f t="shared" si="44"/>
        <v>81.075268817204801</v>
      </c>
      <c r="GQ9" s="56">
        <f t="shared" si="44"/>
        <v>81.492567994940416</v>
      </c>
      <c r="GR9" s="56">
        <f t="shared" si="44"/>
        <v>81.90986717267603</v>
      </c>
      <c r="GS9" s="70"/>
    </row>
    <row r="10" spans="1:201" x14ac:dyDescent="0.25">
      <c r="A10" s="32" t="str">
        <f>Data_Enersys_VRLA!A126</f>
        <v>Enersys Powersafe SBS 41</v>
      </c>
      <c r="B10" s="56">
        <f t="shared" si="10"/>
        <v>0.27122302158273381</v>
      </c>
      <c r="C10" s="56">
        <f t="shared" si="10"/>
        <v>0.27122302158273381</v>
      </c>
      <c r="D10" s="56">
        <f t="shared" si="10"/>
        <v>0.27122302158273381</v>
      </c>
      <c r="E10" s="56">
        <f t="shared" si="10"/>
        <v>0.27122302158273381</v>
      </c>
      <c r="F10" s="56">
        <f t="shared" si="10"/>
        <v>0.27122302158273381</v>
      </c>
      <c r="G10" s="56">
        <f t="shared" si="10"/>
        <v>0.27122302158273381</v>
      </c>
      <c r="H10" s="68">
        <f>VLOOKUP(H$3,Data_Enersys_VRLA!$A$131:$E$150,3)</f>
        <v>0.27122302158273381</v>
      </c>
      <c r="I10" s="68">
        <f>VLOOKUP(I$3,Data_Enersys_VRLA!$A$131:$E$150,3)</f>
        <v>0.39067357512953371</v>
      </c>
      <c r="J10" s="68">
        <f>VLOOKUP(J$3,Data_Enersys_VRLA!$A$131:$E$150,3)</f>
        <v>0.5006640106241701</v>
      </c>
      <c r="K10" s="69">
        <f t="shared" si="11"/>
        <v>0.65397226227139982</v>
      </c>
      <c r="L10" s="68">
        <f>VLOOKUP(L$3,Data_Enersys_VRLA!$A$131:$E$150,3)</f>
        <v>0.80728051391862954</v>
      </c>
      <c r="M10" s="69">
        <f t="shared" si="12"/>
        <v>0.99682447886546111</v>
      </c>
      <c r="N10" s="69">
        <f t="shared" si="13"/>
        <v>1.1863684438122928</v>
      </c>
      <c r="O10" s="68">
        <f>VLOOKUP(O$3,Data_Enersys_VRLA!$A$131:$E$150,3)</f>
        <v>1.3759124087591244</v>
      </c>
      <c r="P10" s="56">
        <f t="shared" si="14"/>
        <v>2.4333265747499326</v>
      </c>
      <c r="Q10" s="68">
        <f>VLOOKUP(Q$3,Data_Enersys_VRLA!$A$131:$E$150,3)</f>
        <v>3.4907407407407409</v>
      </c>
      <c r="R10" s="68">
        <f>VLOOKUP(R$3,Data_Enersys_VRLA!$A$131:$E$150,3)</f>
        <v>5.5359765051395016</v>
      </c>
      <c r="S10" s="56">
        <f t="shared" si="15"/>
        <v>6.0348859995368223</v>
      </c>
      <c r="T10" s="68">
        <f>VLOOKUP(T$3,Data_Enersys_VRLA!$A$131:$E$150,3)</f>
        <v>6.5337954939341429</v>
      </c>
      <c r="U10" s="56">
        <f t="shared" si="16"/>
        <v>7.0293727968672712</v>
      </c>
      <c r="V10" s="68">
        <f>VLOOKUP(V$3,Data_Enersys_VRLA!$A$131:$E$150,3)</f>
        <v>7.5249500998004004</v>
      </c>
      <c r="W10" s="56">
        <f t="shared" si="17"/>
        <v>7.9328290322010862</v>
      </c>
      <c r="X10" s="68">
        <f>VLOOKUP(X$3,Data_Enersys_VRLA!$A$131:$E$150,3)</f>
        <v>8.340707964601771</v>
      </c>
      <c r="Y10" s="56">
        <f t="shared" si="18"/>
        <v>8.9184648135351416</v>
      </c>
      <c r="Z10" s="68">
        <f>VLOOKUP(Z$3,Data_Enersys_VRLA!$A$131:$E$150,3)</f>
        <v>9.4962216624685141</v>
      </c>
      <c r="AA10" s="56">
        <f t="shared" si="19"/>
        <v>9.8153151323095251</v>
      </c>
      <c r="AB10" s="68">
        <f>VLOOKUP(AB$3,Data_Enersys_VRLA!$A$131:$E$150,3)</f>
        <v>10.134408602150538</v>
      </c>
      <c r="AC10" s="56">
        <f t="shared" si="20"/>
        <v>10.551707779886149</v>
      </c>
      <c r="AD10" s="56">
        <f t="shared" si="21"/>
        <v>10.969006957621758</v>
      </c>
      <c r="AE10" s="56">
        <f t="shared" si="22"/>
        <v>11.386306135357369</v>
      </c>
      <c r="AF10" s="56">
        <f t="shared" si="23"/>
        <v>11.80360531309298</v>
      </c>
      <c r="AG10" s="56">
        <f t="shared" si="24"/>
        <v>12.220904490828589</v>
      </c>
      <c r="AH10" s="56">
        <f t="shared" si="25"/>
        <v>12.6382036685642</v>
      </c>
      <c r="AI10" s="56">
        <f t="shared" si="26"/>
        <v>13.05550284629981</v>
      </c>
      <c r="AJ10" s="56">
        <f t="shared" si="27"/>
        <v>13.47280202403542</v>
      </c>
      <c r="AK10" s="56">
        <f t="shared" si="28"/>
        <v>13.890101201771031</v>
      </c>
      <c r="AL10" s="56">
        <f t="shared" si="29"/>
        <v>14.307400379506642</v>
      </c>
      <c r="AM10" s="56">
        <f t="shared" si="30"/>
        <v>14.724699557242252</v>
      </c>
      <c r="AN10" s="56">
        <f t="shared" si="31"/>
        <v>15.141998734977863</v>
      </c>
      <c r="AO10" s="56">
        <f t="shared" si="32"/>
        <v>15.559297912713472</v>
      </c>
      <c r="AP10" s="56">
        <f t="shared" si="33"/>
        <v>15.976597090449083</v>
      </c>
      <c r="AQ10" s="56">
        <f t="shared" si="34"/>
        <v>16.393896268184694</v>
      </c>
      <c r="AR10" s="56">
        <f t="shared" si="35"/>
        <v>16.811195445920305</v>
      </c>
      <c r="AS10" s="56">
        <f t="shared" si="36"/>
        <v>17.228494623655912</v>
      </c>
      <c r="AT10" s="56">
        <f t="shared" si="37"/>
        <v>17.645793801391523</v>
      </c>
      <c r="AU10" s="56">
        <f t="shared" si="38"/>
        <v>18.063092979127134</v>
      </c>
      <c r="AV10" s="68">
        <f>VLOOKUP(AV$3,Data_Enersys_VRLA!$A$131:$E$150,3)</f>
        <v>18.480392156862745</v>
      </c>
      <c r="AW10" s="56">
        <f t="shared" si="42"/>
        <v>18.897691334598356</v>
      </c>
      <c r="AX10" s="56">
        <f t="shared" si="43"/>
        <v>19.314990512333967</v>
      </c>
      <c r="AY10" s="56">
        <f t="shared" si="43"/>
        <v>19.732289690069578</v>
      </c>
      <c r="AZ10" s="56">
        <f t="shared" si="43"/>
        <v>20.149588867805189</v>
      </c>
      <c r="BA10" s="56">
        <f t="shared" si="43"/>
        <v>20.5668880455408</v>
      </c>
      <c r="BB10" s="56">
        <f t="shared" si="43"/>
        <v>20.984187223276411</v>
      </c>
      <c r="BC10" s="56">
        <f t="shared" si="43"/>
        <v>21.401486401012022</v>
      </c>
      <c r="BD10" s="56">
        <f t="shared" si="43"/>
        <v>21.818785578747633</v>
      </c>
      <c r="BE10" s="56">
        <f t="shared" si="43"/>
        <v>22.236084756483244</v>
      </c>
      <c r="BF10" s="56">
        <f t="shared" si="43"/>
        <v>22.653383934218855</v>
      </c>
      <c r="BG10" s="56">
        <f t="shared" si="43"/>
        <v>23.070683111954466</v>
      </c>
      <c r="BH10" s="56">
        <f t="shared" si="43"/>
        <v>23.487982289690077</v>
      </c>
      <c r="BI10" s="56">
        <f t="shared" si="43"/>
        <v>23.905281467425688</v>
      </c>
      <c r="BJ10" s="56">
        <f t="shared" si="43"/>
        <v>24.322580645161299</v>
      </c>
      <c r="BK10" s="56">
        <f t="shared" si="43"/>
        <v>24.73987982289691</v>
      </c>
      <c r="BL10" s="56">
        <f t="shared" si="43"/>
        <v>25.157179000632521</v>
      </c>
      <c r="BM10" s="56">
        <f t="shared" si="43"/>
        <v>25.574478178368132</v>
      </c>
      <c r="BN10" s="56">
        <f t="shared" si="43"/>
        <v>25.991777356103743</v>
      </c>
      <c r="BO10" s="56">
        <f t="shared" si="43"/>
        <v>26.409076533839354</v>
      </c>
      <c r="BP10" s="56">
        <f t="shared" si="43"/>
        <v>26.826375711574965</v>
      </c>
      <c r="BQ10" s="56">
        <f t="shared" si="43"/>
        <v>27.243674889310576</v>
      </c>
      <c r="BR10" s="56">
        <f t="shared" si="43"/>
        <v>27.660974067046187</v>
      </c>
      <c r="BS10" s="56">
        <f t="shared" si="43"/>
        <v>28.078273244781798</v>
      </c>
      <c r="BT10" s="56">
        <f t="shared" si="43"/>
        <v>28.495572422517409</v>
      </c>
      <c r="BU10" s="56">
        <f t="shared" si="43"/>
        <v>28.91287160025302</v>
      </c>
      <c r="BV10" s="56">
        <f t="shared" si="43"/>
        <v>29.330170777988631</v>
      </c>
      <c r="BW10" s="56">
        <f t="shared" si="43"/>
        <v>29.747469955724242</v>
      </c>
      <c r="BX10" s="56">
        <f t="shared" si="43"/>
        <v>30.164769133459853</v>
      </c>
      <c r="BY10" s="56">
        <f t="shared" si="43"/>
        <v>30.582068311195464</v>
      </c>
      <c r="BZ10" s="56">
        <f t="shared" si="43"/>
        <v>30.999367488931075</v>
      </c>
      <c r="CA10" s="56">
        <f t="shared" si="43"/>
        <v>31.416666666666686</v>
      </c>
      <c r="CB10" s="56">
        <f t="shared" si="43"/>
        <v>31.833965844402297</v>
      </c>
      <c r="CC10" s="56">
        <f t="shared" si="43"/>
        <v>32.251265022137908</v>
      </c>
      <c r="CD10" s="56">
        <f t="shared" si="43"/>
        <v>32.668564199873515</v>
      </c>
      <c r="CE10" s="56">
        <f t="shared" si="43"/>
        <v>33.08586337760913</v>
      </c>
      <c r="CF10" s="56">
        <f t="shared" si="43"/>
        <v>33.503162555344744</v>
      </c>
      <c r="CG10" s="56">
        <f t="shared" si="43"/>
        <v>33.920461733080359</v>
      </c>
      <c r="CH10" s="56">
        <f t="shared" si="43"/>
        <v>34.337760910815973</v>
      </c>
      <c r="CI10" s="56">
        <f t="shared" si="43"/>
        <v>34.755060088551588</v>
      </c>
      <c r="CJ10" s="56">
        <f t="shared" si="43"/>
        <v>35.172359266287202</v>
      </c>
      <c r="CK10" s="56">
        <f t="shared" si="43"/>
        <v>35.589658444022817</v>
      </c>
      <c r="CL10" s="56">
        <f t="shared" si="43"/>
        <v>36.006957621758431</v>
      </c>
      <c r="CM10" s="56">
        <f t="shared" si="43"/>
        <v>36.424256799494046</v>
      </c>
      <c r="CN10" s="56">
        <f t="shared" si="43"/>
        <v>36.84155597722966</v>
      </c>
      <c r="CO10" s="56">
        <f t="shared" si="43"/>
        <v>37.258855154965275</v>
      </c>
      <c r="CP10" s="56">
        <f t="shared" si="43"/>
        <v>37.676154332700889</v>
      </c>
      <c r="CQ10" s="56">
        <f t="shared" si="43"/>
        <v>38.093453510436504</v>
      </c>
      <c r="CR10" s="56">
        <f t="shared" si="43"/>
        <v>38.510752688172118</v>
      </c>
      <c r="CS10" s="56">
        <f t="shared" si="43"/>
        <v>38.928051865907733</v>
      </c>
      <c r="CT10" s="56">
        <f t="shared" si="43"/>
        <v>39.345351043643348</v>
      </c>
      <c r="CU10" s="56">
        <f t="shared" si="43"/>
        <v>39.762650221378962</v>
      </c>
      <c r="CV10" s="56">
        <f t="shared" si="43"/>
        <v>40.179949399114577</v>
      </c>
      <c r="CW10" s="56">
        <f t="shared" si="43"/>
        <v>40.597248576850191</v>
      </c>
      <c r="CX10" s="56">
        <f t="shared" si="43"/>
        <v>41.014547754585806</v>
      </c>
      <c r="CY10" s="56">
        <f t="shared" si="43"/>
        <v>41.43184693232142</v>
      </c>
      <c r="CZ10" s="56">
        <f t="shared" si="43"/>
        <v>41.849146110057035</v>
      </c>
      <c r="DA10" s="56">
        <f t="shared" si="43"/>
        <v>42.266445287792649</v>
      </c>
      <c r="DB10" s="56">
        <f t="shared" si="43"/>
        <v>42.683744465528264</v>
      </c>
      <c r="DC10" s="56">
        <f t="shared" si="43"/>
        <v>43.101043643263878</v>
      </c>
      <c r="DD10" s="56">
        <f t="shared" si="43"/>
        <v>43.518342820999493</v>
      </c>
      <c r="DE10" s="56">
        <f t="shared" si="43"/>
        <v>43.935641998735107</v>
      </c>
      <c r="DF10" s="56">
        <f t="shared" si="43"/>
        <v>44.352941176470722</v>
      </c>
      <c r="DG10" s="56">
        <f t="shared" si="43"/>
        <v>44.770240354206337</v>
      </c>
      <c r="DH10" s="56">
        <f t="shared" si="43"/>
        <v>45.187539531941951</v>
      </c>
      <c r="DI10" s="56">
        <f t="shared" ref="DI10:FT13" si="46">DH10+($AV10-$AU10)</f>
        <v>45.604838709677566</v>
      </c>
      <c r="DJ10" s="56">
        <f t="shared" si="46"/>
        <v>46.02213788741318</v>
      </c>
      <c r="DK10" s="56">
        <f t="shared" si="46"/>
        <v>46.439437065148795</v>
      </c>
      <c r="DL10" s="56">
        <f t="shared" si="46"/>
        <v>46.856736242884409</v>
      </c>
      <c r="DM10" s="56">
        <f t="shared" si="46"/>
        <v>47.274035420620024</v>
      </c>
      <c r="DN10" s="56">
        <f t="shared" si="46"/>
        <v>47.691334598355638</v>
      </c>
      <c r="DO10" s="56">
        <f t="shared" si="46"/>
        <v>48.108633776091253</v>
      </c>
      <c r="DP10" s="56">
        <f t="shared" si="46"/>
        <v>48.525932953826867</v>
      </c>
      <c r="DQ10" s="56">
        <f t="shared" si="46"/>
        <v>48.943232131562482</v>
      </c>
      <c r="DR10" s="56">
        <f t="shared" si="46"/>
        <v>49.360531309298096</v>
      </c>
      <c r="DS10" s="56">
        <f t="shared" si="46"/>
        <v>49.777830487033711</v>
      </c>
      <c r="DT10" s="56">
        <f t="shared" si="46"/>
        <v>50.195129664769325</v>
      </c>
      <c r="DU10" s="56">
        <f t="shared" si="46"/>
        <v>50.61242884250494</v>
      </c>
      <c r="DV10" s="56">
        <f t="shared" si="46"/>
        <v>51.029728020240555</v>
      </c>
      <c r="DW10" s="56">
        <f t="shared" si="46"/>
        <v>51.447027197976169</v>
      </c>
      <c r="DX10" s="56">
        <f t="shared" si="46"/>
        <v>51.864326375711784</v>
      </c>
      <c r="DY10" s="56">
        <f t="shared" si="46"/>
        <v>52.281625553447398</v>
      </c>
      <c r="DZ10" s="56">
        <f t="shared" si="46"/>
        <v>52.698924731183013</v>
      </c>
      <c r="EA10" s="56">
        <f t="shared" si="46"/>
        <v>53.116223908918627</v>
      </c>
      <c r="EB10" s="56">
        <f t="shared" si="46"/>
        <v>53.533523086654242</v>
      </c>
      <c r="EC10" s="56">
        <f t="shared" si="46"/>
        <v>53.950822264389856</v>
      </c>
      <c r="ED10" s="56">
        <f t="shared" si="46"/>
        <v>54.368121442125471</v>
      </c>
      <c r="EE10" s="56">
        <f t="shared" si="46"/>
        <v>54.785420619861085</v>
      </c>
      <c r="EF10" s="56">
        <f t="shared" si="46"/>
        <v>55.2027197975967</v>
      </c>
      <c r="EG10" s="56">
        <f t="shared" si="46"/>
        <v>55.620018975332314</v>
      </c>
      <c r="EH10" s="56">
        <f t="shared" si="46"/>
        <v>56.037318153067929</v>
      </c>
      <c r="EI10" s="56">
        <f t="shared" si="46"/>
        <v>56.454617330803543</v>
      </c>
      <c r="EJ10" s="56">
        <f t="shared" si="46"/>
        <v>56.871916508539158</v>
      </c>
      <c r="EK10" s="56">
        <f t="shared" si="46"/>
        <v>57.289215686274773</v>
      </c>
      <c r="EL10" s="56">
        <f t="shared" si="46"/>
        <v>57.706514864010387</v>
      </c>
      <c r="EM10" s="56">
        <f t="shared" si="46"/>
        <v>58.123814041746002</v>
      </c>
      <c r="EN10" s="56">
        <f t="shared" si="46"/>
        <v>58.541113219481616</v>
      </c>
      <c r="EO10" s="56">
        <f t="shared" si="46"/>
        <v>58.958412397217231</v>
      </c>
      <c r="EP10" s="56">
        <f t="shared" si="46"/>
        <v>59.375711574952845</v>
      </c>
      <c r="EQ10" s="56">
        <f t="shared" si="46"/>
        <v>59.79301075268846</v>
      </c>
      <c r="ER10" s="56">
        <f t="shared" si="46"/>
        <v>60.210309930424074</v>
      </c>
      <c r="ES10" s="56">
        <f t="shared" si="46"/>
        <v>60.627609108159689</v>
      </c>
      <c r="ET10" s="56">
        <f t="shared" si="46"/>
        <v>61.044908285895303</v>
      </c>
      <c r="EU10" s="56">
        <f t="shared" si="46"/>
        <v>61.462207463630918</v>
      </c>
      <c r="EV10" s="56">
        <f t="shared" si="46"/>
        <v>61.879506641366532</v>
      </c>
      <c r="EW10" s="56">
        <f t="shared" si="46"/>
        <v>62.296805819102147</v>
      </c>
      <c r="EX10" s="56">
        <f t="shared" si="46"/>
        <v>62.714104996837762</v>
      </c>
      <c r="EY10" s="56">
        <f t="shared" si="46"/>
        <v>63.131404174573376</v>
      </c>
      <c r="EZ10" s="56">
        <f t="shared" si="46"/>
        <v>63.548703352308991</v>
      </c>
      <c r="FA10" s="56">
        <f t="shared" si="46"/>
        <v>63.966002530044605</v>
      </c>
      <c r="FB10" s="56">
        <f t="shared" si="46"/>
        <v>64.38330170778022</v>
      </c>
      <c r="FC10" s="56">
        <f t="shared" si="46"/>
        <v>64.800600885515834</v>
      </c>
      <c r="FD10" s="56">
        <f t="shared" si="46"/>
        <v>65.217900063251449</v>
      </c>
      <c r="FE10" s="56">
        <f t="shared" si="46"/>
        <v>65.635199240987063</v>
      </c>
      <c r="FF10" s="56">
        <f t="shared" si="46"/>
        <v>66.052498418722678</v>
      </c>
      <c r="FG10" s="56">
        <f t="shared" si="46"/>
        <v>66.469797596458292</v>
      </c>
      <c r="FH10" s="56">
        <f t="shared" si="46"/>
        <v>66.887096774193907</v>
      </c>
      <c r="FI10" s="56">
        <f t="shared" si="46"/>
        <v>67.304395951929521</v>
      </c>
      <c r="FJ10" s="56">
        <f t="shared" si="46"/>
        <v>67.721695129665136</v>
      </c>
      <c r="FK10" s="56">
        <f t="shared" si="46"/>
        <v>68.13899430740075</v>
      </c>
      <c r="FL10" s="56">
        <f t="shared" si="46"/>
        <v>68.556293485136365</v>
      </c>
      <c r="FM10" s="56">
        <f t="shared" si="46"/>
        <v>68.97359266287198</v>
      </c>
      <c r="FN10" s="56">
        <f t="shared" si="46"/>
        <v>69.390891840607594</v>
      </c>
      <c r="FO10" s="56">
        <f t="shared" si="46"/>
        <v>69.808191018343209</v>
      </c>
      <c r="FP10" s="56">
        <f t="shared" si="46"/>
        <v>70.225490196078823</v>
      </c>
      <c r="FQ10" s="56">
        <f t="shared" si="46"/>
        <v>70.642789373814438</v>
      </c>
      <c r="FR10" s="56">
        <f t="shared" si="46"/>
        <v>71.060088551550052</v>
      </c>
      <c r="FS10" s="56">
        <f t="shared" si="46"/>
        <v>71.477387729285667</v>
      </c>
      <c r="FT10" s="56">
        <f t="shared" si="46"/>
        <v>71.894686907021281</v>
      </c>
      <c r="FU10" s="56">
        <f t="shared" si="45"/>
        <v>72.311986084756896</v>
      </c>
      <c r="FV10" s="56">
        <f t="shared" si="44"/>
        <v>72.72928526249251</v>
      </c>
      <c r="FW10" s="56">
        <f t="shared" si="44"/>
        <v>73.146584440228125</v>
      </c>
      <c r="FX10" s="56">
        <f t="shared" si="44"/>
        <v>73.563883617963739</v>
      </c>
      <c r="FY10" s="56">
        <f t="shared" si="44"/>
        <v>73.981182795699354</v>
      </c>
      <c r="FZ10" s="56">
        <f t="shared" si="44"/>
        <v>74.398481973434968</v>
      </c>
      <c r="GA10" s="56">
        <f t="shared" si="44"/>
        <v>74.815781151170583</v>
      </c>
      <c r="GB10" s="56">
        <f t="shared" si="44"/>
        <v>75.233080328906198</v>
      </c>
      <c r="GC10" s="56">
        <f t="shared" si="44"/>
        <v>75.650379506641812</v>
      </c>
      <c r="GD10" s="56">
        <f t="shared" si="44"/>
        <v>76.067678684377427</v>
      </c>
      <c r="GE10" s="56">
        <f t="shared" si="44"/>
        <v>76.484977862113041</v>
      </c>
      <c r="GF10" s="56">
        <f t="shared" si="44"/>
        <v>76.902277039848656</v>
      </c>
      <c r="GG10" s="56">
        <f t="shared" si="44"/>
        <v>77.31957621758427</v>
      </c>
      <c r="GH10" s="56">
        <f t="shared" si="44"/>
        <v>77.736875395319885</v>
      </c>
      <c r="GI10" s="56">
        <f t="shared" si="44"/>
        <v>78.154174573055499</v>
      </c>
      <c r="GJ10" s="56">
        <f t="shared" si="44"/>
        <v>78.571473750791114</v>
      </c>
      <c r="GK10" s="56">
        <f t="shared" si="44"/>
        <v>78.988772928526728</v>
      </c>
      <c r="GL10" s="56">
        <f t="shared" si="44"/>
        <v>79.406072106262343</v>
      </c>
      <c r="GM10" s="56">
        <f t="shared" si="44"/>
        <v>79.823371283997957</v>
      </c>
      <c r="GN10" s="56">
        <f t="shared" si="44"/>
        <v>80.240670461733572</v>
      </c>
      <c r="GO10" s="56">
        <f t="shared" si="44"/>
        <v>80.657969639469187</v>
      </c>
      <c r="GP10" s="56">
        <f t="shared" si="44"/>
        <v>81.075268817204801</v>
      </c>
      <c r="GQ10" s="56">
        <f t="shared" si="44"/>
        <v>81.492567994940416</v>
      </c>
      <c r="GR10" s="56">
        <f t="shared" si="44"/>
        <v>81.90986717267603</v>
      </c>
      <c r="GS10" s="70"/>
    </row>
    <row r="11" spans="1:201" x14ac:dyDescent="0.25">
      <c r="A11" s="32" t="str">
        <f>Data_Enersys_VRLA!A151</f>
        <v>Enersys Powersafe SBS 60</v>
      </c>
      <c r="B11" s="56">
        <f t="shared" si="10"/>
        <v>0.29364161849710979</v>
      </c>
      <c r="C11" s="56">
        <f t="shared" si="10"/>
        <v>0.29364161849710979</v>
      </c>
      <c r="D11" s="56">
        <f t="shared" si="10"/>
        <v>0.29364161849710979</v>
      </c>
      <c r="E11" s="56">
        <f t="shared" si="10"/>
        <v>0.29364161849710979</v>
      </c>
      <c r="F11" s="56">
        <f t="shared" si="10"/>
        <v>0.29364161849710979</v>
      </c>
      <c r="G11" s="56">
        <f t="shared" si="10"/>
        <v>0.29364161849710979</v>
      </c>
      <c r="H11" s="68">
        <f>VLOOKUP(H$3,Data_Enersys_VRLA!$A$156:$E$175,3)</f>
        <v>0.29364161849710979</v>
      </c>
      <c r="I11" s="68">
        <f>VLOOKUP(I$3,Data_Enersys_VRLA!$A$156:$E$175,3)</f>
        <v>0.41300813008130077</v>
      </c>
      <c r="J11" s="68">
        <f>VLOOKUP(J$3,Data_Enersys_VRLA!$A$156:$E$175,3)</f>
        <v>0.52371134020618548</v>
      </c>
      <c r="K11" s="69">
        <f t="shared" si="11"/>
        <v>0.68169038084689437</v>
      </c>
      <c r="L11" s="68">
        <f>VLOOKUP(L$3,Data_Enersys_VRLA!$A$156:$E$175,3)</f>
        <v>0.83966942148760326</v>
      </c>
      <c r="M11" s="69">
        <f t="shared" si="12"/>
        <v>1.0288470196805628</v>
      </c>
      <c r="N11" s="69">
        <f t="shared" si="13"/>
        <v>1.2180246178735223</v>
      </c>
      <c r="O11" s="68">
        <f>VLOOKUP(O$3,Data_Enersys_VRLA!$A$156:$E$175,3)</f>
        <v>1.4072022160664819</v>
      </c>
      <c r="P11" s="56">
        <f t="shared" si="14"/>
        <v>2.4433271354305011</v>
      </c>
      <c r="Q11" s="68">
        <f>VLOOKUP(Q$3,Data_Enersys_VRLA!$A$156:$E$175,3)</f>
        <v>3.4794520547945202</v>
      </c>
      <c r="R11" s="68">
        <f>VLOOKUP(R$3,Data_Enersys_VRLA!$A$156:$E$175,3)</f>
        <v>5.4389721627408996</v>
      </c>
      <c r="S11" s="56">
        <f t="shared" si="15"/>
        <v>5.9184785246953862</v>
      </c>
      <c r="T11" s="68">
        <f>VLOOKUP(T$3,Data_Enersys_VRLA!$A$156:$E$175,3)</f>
        <v>6.3979848866498736</v>
      </c>
      <c r="U11" s="56">
        <f t="shared" si="16"/>
        <v>6.8748245706766014</v>
      </c>
      <c r="V11" s="68">
        <f>VLOOKUP(V$3,Data_Enersys_VRLA!$A$156:$E$175,3)</f>
        <v>7.3516642547033282</v>
      </c>
      <c r="W11" s="56">
        <f t="shared" si="17"/>
        <v>7.8193884079389395</v>
      </c>
      <c r="X11" s="68">
        <f>VLOOKUP(X$3,Data_Enersys_VRLA!$A$156:$E$175,3)</f>
        <v>8.2871125611745509</v>
      </c>
      <c r="Y11" s="56">
        <f t="shared" si="18"/>
        <v>8.7617380987690936</v>
      </c>
      <c r="Z11" s="68">
        <f>VLOOKUP(Z$3,Data_Enersys_VRLA!$A$156:$E$175,3)</f>
        <v>9.2363636363636363</v>
      </c>
      <c r="AA11" s="56">
        <f t="shared" si="19"/>
        <v>9.6981818181818191</v>
      </c>
      <c r="AB11" s="68">
        <f>VLOOKUP(AB$3,Data_Enersys_VRLA!$A$156:$E$175,3)</f>
        <v>10.16</v>
      </c>
      <c r="AC11" s="56">
        <f t="shared" si="20"/>
        <v>10.599761194029851</v>
      </c>
      <c r="AD11" s="56">
        <f t="shared" si="21"/>
        <v>11.039522388059702</v>
      </c>
      <c r="AE11" s="56">
        <f t="shared" si="22"/>
        <v>11.479283582089552</v>
      </c>
      <c r="AF11" s="56">
        <f t="shared" si="23"/>
        <v>11.919044776119403</v>
      </c>
      <c r="AG11" s="56">
        <f t="shared" si="24"/>
        <v>12.358805970149254</v>
      </c>
      <c r="AH11" s="56">
        <f t="shared" si="25"/>
        <v>12.798567164179104</v>
      </c>
      <c r="AI11" s="56">
        <f t="shared" si="26"/>
        <v>13.238328358208955</v>
      </c>
      <c r="AJ11" s="56">
        <f t="shared" si="27"/>
        <v>13.678089552238806</v>
      </c>
      <c r="AK11" s="56">
        <f t="shared" si="28"/>
        <v>14.117850746268656</v>
      </c>
      <c r="AL11" s="56">
        <f t="shared" si="29"/>
        <v>14.557611940298507</v>
      </c>
      <c r="AM11" s="56">
        <f t="shared" si="30"/>
        <v>14.997373134328358</v>
      </c>
      <c r="AN11" s="56">
        <f t="shared" si="31"/>
        <v>15.437134328358209</v>
      </c>
      <c r="AO11" s="56">
        <f t="shared" si="32"/>
        <v>15.876895522388059</v>
      </c>
      <c r="AP11" s="56">
        <f t="shared" si="33"/>
        <v>16.31665671641791</v>
      </c>
      <c r="AQ11" s="56">
        <f t="shared" si="34"/>
        <v>16.756417910447759</v>
      </c>
      <c r="AR11" s="56">
        <f t="shared" si="35"/>
        <v>17.196179104477611</v>
      </c>
      <c r="AS11" s="56">
        <f t="shared" si="36"/>
        <v>17.635940298507464</v>
      </c>
      <c r="AT11" s="56">
        <f t="shared" si="37"/>
        <v>18.075701492537313</v>
      </c>
      <c r="AU11" s="56">
        <f t="shared" si="38"/>
        <v>18.515462686567162</v>
      </c>
      <c r="AV11" s="68">
        <f>VLOOKUP(AV$3,Data_Enersys_VRLA!$A$156:$E$175,3)</f>
        <v>18.955223880597014</v>
      </c>
      <c r="AW11" s="56">
        <f t="shared" si="42"/>
        <v>19.394985074626867</v>
      </c>
      <c r="AX11" s="56">
        <f t="shared" ref="AX11:DI14" si="47">AW11+($AV11-$AU11)</f>
        <v>19.834746268656719</v>
      </c>
      <c r="AY11" s="56">
        <f t="shared" si="47"/>
        <v>20.274507462686572</v>
      </c>
      <c r="AZ11" s="56">
        <f t="shared" si="47"/>
        <v>20.714268656716424</v>
      </c>
      <c r="BA11" s="56">
        <f t="shared" si="47"/>
        <v>21.154029850746277</v>
      </c>
      <c r="BB11" s="56">
        <f t="shared" si="47"/>
        <v>21.593791044776129</v>
      </c>
      <c r="BC11" s="56">
        <f t="shared" si="47"/>
        <v>22.033552238805981</v>
      </c>
      <c r="BD11" s="56">
        <f t="shared" si="47"/>
        <v>22.473313432835834</v>
      </c>
      <c r="BE11" s="56">
        <f t="shared" si="47"/>
        <v>22.913074626865686</v>
      </c>
      <c r="BF11" s="56">
        <f t="shared" si="47"/>
        <v>23.352835820895539</v>
      </c>
      <c r="BG11" s="56">
        <f t="shared" si="47"/>
        <v>23.792597014925391</v>
      </c>
      <c r="BH11" s="56">
        <f t="shared" si="47"/>
        <v>24.232358208955244</v>
      </c>
      <c r="BI11" s="56">
        <f t="shared" si="47"/>
        <v>24.672119402985096</v>
      </c>
      <c r="BJ11" s="56">
        <f t="shared" si="47"/>
        <v>25.111880597014949</v>
      </c>
      <c r="BK11" s="56">
        <f t="shared" si="47"/>
        <v>25.551641791044801</v>
      </c>
      <c r="BL11" s="56">
        <f t="shared" si="47"/>
        <v>25.991402985074654</v>
      </c>
      <c r="BM11" s="56">
        <f t="shared" si="47"/>
        <v>26.431164179104506</v>
      </c>
      <c r="BN11" s="56">
        <f t="shared" si="47"/>
        <v>26.870925373134359</v>
      </c>
      <c r="BO11" s="56">
        <f t="shared" si="47"/>
        <v>27.310686567164211</v>
      </c>
      <c r="BP11" s="56">
        <f t="shared" si="47"/>
        <v>27.750447761194064</v>
      </c>
      <c r="BQ11" s="56">
        <f t="shared" si="47"/>
        <v>28.190208955223916</v>
      </c>
      <c r="BR11" s="56">
        <f t="shared" si="47"/>
        <v>28.629970149253769</v>
      </c>
      <c r="BS11" s="56">
        <f t="shared" si="47"/>
        <v>29.069731343283621</v>
      </c>
      <c r="BT11" s="56">
        <f t="shared" si="47"/>
        <v>29.509492537313474</v>
      </c>
      <c r="BU11" s="56">
        <f t="shared" si="47"/>
        <v>29.949253731343326</v>
      </c>
      <c r="BV11" s="56">
        <f t="shared" si="47"/>
        <v>30.389014925373178</v>
      </c>
      <c r="BW11" s="56">
        <f t="shared" si="47"/>
        <v>30.828776119403031</v>
      </c>
      <c r="BX11" s="56">
        <f t="shared" si="47"/>
        <v>31.268537313432883</v>
      </c>
      <c r="BY11" s="56">
        <f t="shared" si="47"/>
        <v>31.708298507462736</v>
      </c>
      <c r="BZ11" s="56">
        <f t="shared" si="47"/>
        <v>32.148059701492585</v>
      </c>
      <c r="CA11" s="56">
        <f t="shared" si="47"/>
        <v>32.587820895522441</v>
      </c>
      <c r="CB11" s="56">
        <f t="shared" si="47"/>
        <v>33.027582089552297</v>
      </c>
      <c r="CC11" s="56">
        <f t="shared" si="47"/>
        <v>33.467343283582153</v>
      </c>
      <c r="CD11" s="56">
        <f t="shared" si="47"/>
        <v>33.907104477612009</v>
      </c>
      <c r="CE11" s="56">
        <f t="shared" si="47"/>
        <v>34.346865671641865</v>
      </c>
      <c r="CF11" s="56">
        <f t="shared" si="47"/>
        <v>34.786626865671721</v>
      </c>
      <c r="CG11" s="56">
        <f t="shared" si="47"/>
        <v>35.226388059701577</v>
      </c>
      <c r="CH11" s="56">
        <f t="shared" si="47"/>
        <v>35.666149253731433</v>
      </c>
      <c r="CI11" s="56">
        <f t="shared" si="47"/>
        <v>36.105910447761289</v>
      </c>
      <c r="CJ11" s="56">
        <f t="shared" si="47"/>
        <v>36.545671641791145</v>
      </c>
      <c r="CK11" s="56">
        <f t="shared" si="47"/>
        <v>36.985432835821001</v>
      </c>
      <c r="CL11" s="56">
        <f t="shared" si="47"/>
        <v>37.425194029850857</v>
      </c>
      <c r="CM11" s="56">
        <f t="shared" si="47"/>
        <v>37.864955223880713</v>
      </c>
      <c r="CN11" s="56">
        <f t="shared" si="47"/>
        <v>38.304716417910569</v>
      </c>
      <c r="CO11" s="56">
        <f t="shared" si="47"/>
        <v>38.744477611940425</v>
      </c>
      <c r="CP11" s="56">
        <f t="shared" si="47"/>
        <v>39.184238805970281</v>
      </c>
      <c r="CQ11" s="56">
        <f t="shared" si="47"/>
        <v>39.624000000000137</v>
      </c>
      <c r="CR11" s="56">
        <f t="shared" si="47"/>
        <v>40.063761194029993</v>
      </c>
      <c r="CS11" s="56">
        <f t="shared" si="47"/>
        <v>40.503522388059849</v>
      </c>
      <c r="CT11" s="56">
        <f t="shared" si="47"/>
        <v>40.943283582089705</v>
      </c>
      <c r="CU11" s="56">
        <f t="shared" si="47"/>
        <v>41.383044776119561</v>
      </c>
      <c r="CV11" s="56">
        <f t="shared" si="47"/>
        <v>41.822805970149417</v>
      </c>
      <c r="CW11" s="56">
        <f t="shared" si="47"/>
        <v>42.262567164179274</v>
      </c>
      <c r="CX11" s="56">
        <f t="shared" si="47"/>
        <v>42.70232835820913</v>
      </c>
      <c r="CY11" s="56">
        <f t="shared" si="47"/>
        <v>43.142089552238986</v>
      </c>
      <c r="CZ11" s="56">
        <f t="shared" si="47"/>
        <v>43.581850746268842</v>
      </c>
      <c r="DA11" s="56">
        <f t="shared" si="47"/>
        <v>44.021611940298698</v>
      </c>
      <c r="DB11" s="56">
        <f t="shared" si="47"/>
        <v>44.461373134328554</v>
      </c>
      <c r="DC11" s="56">
        <f t="shared" si="47"/>
        <v>44.90113432835841</v>
      </c>
      <c r="DD11" s="56">
        <f t="shared" si="47"/>
        <v>45.340895522388266</v>
      </c>
      <c r="DE11" s="56">
        <f t="shared" si="47"/>
        <v>45.780656716418122</v>
      </c>
      <c r="DF11" s="56">
        <f t="shared" si="47"/>
        <v>46.220417910447978</v>
      </c>
      <c r="DG11" s="56">
        <f t="shared" si="47"/>
        <v>46.660179104477834</v>
      </c>
      <c r="DH11" s="56">
        <f t="shared" si="47"/>
        <v>47.09994029850769</v>
      </c>
      <c r="DI11" s="56">
        <f t="shared" si="47"/>
        <v>47.539701492537546</v>
      </c>
      <c r="DJ11" s="56">
        <f t="shared" si="46"/>
        <v>47.979462686567402</v>
      </c>
      <c r="DK11" s="56">
        <f t="shared" si="46"/>
        <v>48.419223880597258</v>
      </c>
      <c r="DL11" s="56">
        <f t="shared" si="46"/>
        <v>48.858985074627114</v>
      </c>
      <c r="DM11" s="56">
        <f t="shared" si="46"/>
        <v>49.29874626865697</v>
      </c>
      <c r="DN11" s="56">
        <f t="shared" si="46"/>
        <v>49.738507462686826</v>
      </c>
      <c r="DO11" s="56">
        <f t="shared" si="46"/>
        <v>50.178268656716682</v>
      </c>
      <c r="DP11" s="56">
        <f t="shared" si="46"/>
        <v>50.618029850746538</v>
      </c>
      <c r="DQ11" s="56">
        <f t="shared" si="46"/>
        <v>51.057791044776394</v>
      </c>
      <c r="DR11" s="56">
        <f t="shared" si="46"/>
        <v>51.49755223880625</v>
      </c>
      <c r="DS11" s="56">
        <f t="shared" si="46"/>
        <v>51.937313432836106</v>
      </c>
      <c r="DT11" s="56">
        <f t="shared" si="46"/>
        <v>52.377074626865962</v>
      </c>
      <c r="DU11" s="56">
        <f t="shared" si="46"/>
        <v>52.816835820895818</v>
      </c>
      <c r="DV11" s="56">
        <f t="shared" si="46"/>
        <v>53.256597014925674</v>
      </c>
      <c r="DW11" s="56">
        <f t="shared" si="46"/>
        <v>53.69635820895553</v>
      </c>
      <c r="DX11" s="56">
        <f t="shared" si="46"/>
        <v>54.136119402985386</v>
      </c>
      <c r="DY11" s="56">
        <f t="shared" si="46"/>
        <v>54.575880597015242</v>
      </c>
      <c r="DZ11" s="56">
        <f t="shared" si="46"/>
        <v>55.015641791045098</v>
      </c>
      <c r="EA11" s="56">
        <f t="shared" si="46"/>
        <v>55.455402985074954</v>
      </c>
      <c r="EB11" s="56">
        <f t="shared" si="46"/>
        <v>55.89516417910481</v>
      </c>
      <c r="EC11" s="56">
        <f t="shared" si="46"/>
        <v>56.334925373134666</v>
      </c>
      <c r="ED11" s="56">
        <f t="shared" si="46"/>
        <v>56.774686567164522</v>
      </c>
      <c r="EE11" s="56">
        <f t="shared" si="46"/>
        <v>57.214447761194378</v>
      </c>
      <c r="EF11" s="56">
        <f t="shared" si="46"/>
        <v>57.654208955224235</v>
      </c>
      <c r="EG11" s="56">
        <f t="shared" si="46"/>
        <v>58.093970149254091</v>
      </c>
      <c r="EH11" s="56">
        <f t="shared" si="46"/>
        <v>58.533731343283947</v>
      </c>
      <c r="EI11" s="56">
        <f t="shared" si="46"/>
        <v>58.973492537313803</v>
      </c>
      <c r="EJ11" s="56">
        <f t="shared" si="46"/>
        <v>59.413253731343659</v>
      </c>
      <c r="EK11" s="56">
        <f t="shared" si="46"/>
        <v>59.853014925373515</v>
      </c>
      <c r="EL11" s="56">
        <f t="shared" si="46"/>
        <v>60.292776119403371</v>
      </c>
      <c r="EM11" s="56">
        <f t="shared" si="46"/>
        <v>60.732537313433227</v>
      </c>
      <c r="EN11" s="56">
        <f t="shared" si="46"/>
        <v>61.172298507463083</v>
      </c>
      <c r="EO11" s="56">
        <f t="shared" si="46"/>
        <v>61.612059701492939</v>
      </c>
      <c r="EP11" s="56">
        <f t="shared" si="46"/>
        <v>62.051820895522795</v>
      </c>
      <c r="EQ11" s="56">
        <f t="shared" si="46"/>
        <v>62.491582089552651</v>
      </c>
      <c r="ER11" s="56">
        <f t="shared" si="46"/>
        <v>62.931343283582507</v>
      </c>
      <c r="ES11" s="56">
        <f t="shared" si="46"/>
        <v>63.371104477612363</v>
      </c>
      <c r="ET11" s="56">
        <f t="shared" si="46"/>
        <v>63.810865671642219</v>
      </c>
      <c r="EU11" s="56">
        <f t="shared" si="46"/>
        <v>64.250626865672075</v>
      </c>
      <c r="EV11" s="56">
        <f t="shared" si="46"/>
        <v>64.690388059701931</v>
      </c>
      <c r="EW11" s="56">
        <f t="shared" si="46"/>
        <v>65.130149253731787</v>
      </c>
      <c r="EX11" s="56">
        <f t="shared" si="46"/>
        <v>65.569910447761643</v>
      </c>
      <c r="EY11" s="56">
        <f t="shared" si="46"/>
        <v>66.009671641791499</v>
      </c>
      <c r="EZ11" s="56">
        <f t="shared" si="46"/>
        <v>66.449432835821355</v>
      </c>
      <c r="FA11" s="56">
        <f t="shared" si="46"/>
        <v>66.889194029851211</v>
      </c>
      <c r="FB11" s="56">
        <f t="shared" si="46"/>
        <v>67.328955223881067</v>
      </c>
      <c r="FC11" s="56">
        <f t="shared" si="46"/>
        <v>67.768716417910923</v>
      </c>
      <c r="FD11" s="56">
        <f t="shared" si="46"/>
        <v>68.208477611940779</v>
      </c>
      <c r="FE11" s="56">
        <f t="shared" si="46"/>
        <v>68.648238805970635</v>
      </c>
      <c r="FF11" s="56">
        <f t="shared" si="46"/>
        <v>69.088000000000491</v>
      </c>
      <c r="FG11" s="56">
        <f t="shared" si="46"/>
        <v>69.527761194030347</v>
      </c>
      <c r="FH11" s="56">
        <f t="shared" si="46"/>
        <v>69.967522388060203</v>
      </c>
      <c r="FI11" s="56">
        <f t="shared" si="46"/>
        <v>70.407283582090059</v>
      </c>
      <c r="FJ11" s="56">
        <f t="shared" si="46"/>
        <v>70.847044776119915</v>
      </c>
      <c r="FK11" s="56">
        <f t="shared" si="46"/>
        <v>71.286805970149771</v>
      </c>
      <c r="FL11" s="56">
        <f t="shared" si="46"/>
        <v>71.726567164179627</v>
      </c>
      <c r="FM11" s="56">
        <f t="shared" si="46"/>
        <v>72.166328358209483</v>
      </c>
      <c r="FN11" s="56">
        <f t="shared" si="46"/>
        <v>72.606089552239339</v>
      </c>
      <c r="FO11" s="56">
        <f t="shared" si="46"/>
        <v>73.045850746269195</v>
      </c>
      <c r="FP11" s="56">
        <f t="shared" si="46"/>
        <v>73.485611940299052</v>
      </c>
      <c r="FQ11" s="56">
        <f t="shared" si="46"/>
        <v>73.925373134328908</v>
      </c>
      <c r="FR11" s="56">
        <f t="shared" si="46"/>
        <v>74.365134328358764</v>
      </c>
      <c r="FS11" s="56">
        <f t="shared" si="46"/>
        <v>74.80489552238862</v>
      </c>
      <c r="FT11" s="56">
        <f t="shared" si="46"/>
        <v>75.244656716418476</v>
      </c>
      <c r="FU11" s="56">
        <f t="shared" si="45"/>
        <v>75.684417910448332</v>
      </c>
      <c r="FV11" s="56">
        <f t="shared" si="44"/>
        <v>76.124179104478188</v>
      </c>
      <c r="FW11" s="56">
        <f t="shared" si="44"/>
        <v>76.563940298508044</v>
      </c>
      <c r="FX11" s="56">
        <f t="shared" si="44"/>
        <v>77.0037014925379</v>
      </c>
      <c r="FY11" s="56">
        <f t="shared" si="44"/>
        <v>77.443462686567756</v>
      </c>
      <c r="FZ11" s="56">
        <f t="shared" si="44"/>
        <v>77.883223880597612</v>
      </c>
      <c r="GA11" s="56">
        <f t="shared" si="44"/>
        <v>78.322985074627468</v>
      </c>
      <c r="GB11" s="56">
        <f t="shared" si="44"/>
        <v>78.762746268657324</v>
      </c>
      <c r="GC11" s="56">
        <f t="shared" si="44"/>
        <v>79.20250746268718</v>
      </c>
      <c r="GD11" s="56">
        <f t="shared" si="44"/>
        <v>79.642268656717036</v>
      </c>
      <c r="GE11" s="56">
        <f t="shared" si="44"/>
        <v>80.082029850746892</v>
      </c>
      <c r="GF11" s="56">
        <f t="shared" si="44"/>
        <v>80.521791044776748</v>
      </c>
      <c r="GG11" s="56">
        <f t="shared" si="44"/>
        <v>80.961552238806604</v>
      </c>
      <c r="GH11" s="56">
        <f t="shared" si="44"/>
        <v>81.40131343283646</v>
      </c>
      <c r="GI11" s="56">
        <f t="shared" si="44"/>
        <v>81.841074626866316</v>
      </c>
      <c r="GJ11" s="56">
        <f t="shared" si="44"/>
        <v>82.280835820896172</v>
      </c>
      <c r="GK11" s="56">
        <f t="shared" si="44"/>
        <v>82.720597014926028</v>
      </c>
      <c r="GL11" s="56">
        <f t="shared" si="44"/>
        <v>83.160358208955884</v>
      </c>
      <c r="GM11" s="56">
        <f t="shared" si="44"/>
        <v>83.60011940298574</v>
      </c>
      <c r="GN11" s="56">
        <f t="shared" si="44"/>
        <v>84.039880597015596</v>
      </c>
      <c r="GO11" s="56">
        <f t="shared" si="44"/>
        <v>84.479641791045452</v>
      </c>
      <c r="GP11" s="56">
        <f t="shared" si="44"/>
        <v>84.919402985075308</v>
      </c>
      <c r="GQ11" s="56">
        <f t="shared" si="44"/>
        <v>85.359164179105164</v>
      </c>
      <c r="GR11" s="56">
        <f t="shared" si="44"/>
        <v>85.79892537313502</v>
      </c>
      <c r="GS11" s="70"/>
    </row>
    <row r="12" spans="1:201" x14ac:dyDescent="0.25">
      <c r="A12" s="32" t="str">
        <f>Data_Enersys_VRLA!A176</f>
        <v>Enersys Powersafe SBS 110</v>
      </c>
      <c r="B12" s="56">
        <f t="shared" si="10"/>
        <v>0.39655172413793105</v>
      </c>
      <c r="C12" s="56">
        <f t="shared" si="10"/>
        <v>0.39655172413793105</v>
      </c>
      <c r="D12" s="56">
        <f t="shared" si="10"/>
        <v>0.39655172413793105</v>
      </c>
      <c r="E12" s="56">
        <f t="shared" si="10"/>
        <v>0.39655172413793105</v>
      </c>
      <c r="F12" s="56">
        <f t="shared" si="10"/>
        <v>0.39655172413793105</v>
      </c>
      <c r="G12" s="56">
        <f t="shared" si="10"/>
        <v>0.39655172413793105</v>
      </c>
      <c r="H12" s="68">
        <f>VLOOKUP(H$3,Data_Enersys_VRLA!$A$181:$E$200,3)</f>
        <v>0.39655172413793105</v>
      </c>
      <c r="I12" s="68">
        <f>VLOOKUP(I$3,Data_Enersys_VRLA!$A$181:$E$200,3)</f>
        <v>0.51569506726457404</v>
      </c>
      <c r="J12" s="68">
        <f>VLOOKUP(J$3,Data_Enersys_VRLA!$A$181:$E$200,3)</f>
        <v>0.62841530054644812</v>
      </c>
      <c r="K12" s="69">
        <f t="shared" si="11"/>
        <v>0.78551912568306015</v>
      </c>
      <c r="L12" s="68">
        <f>VLOOKUP(L$3,Data_Enersys_VRLA!$A$181:$E$200,3)</f>
        <v>0.94262295081967218</v>
      </c>
      <c r="M12" s="69">
        <f t="shared" si="12"/>
        <v>1.1348001530343388</v>
      </c>
      <c r="N12" s="69">
        <f t="shared" si="13"/>
        <v>1.3269773552490056</v>
      </c>
      <c r="O12" s="68">
        <f>VLOOKUP(O$3,Data_Enersys_VRLA!$A$181:$E$200,3)</f>
        <v>1.5191545574636722</v>
      </c>
      <c r="P12" s="56">
        <f t="shared" si="14"/>
        <v>2.5620851157224318</v>
      </c>
      <c r="Q12" s="68">
        <f>VLOOKUP(Q$3,Data_Enersys_VRLA!$A$181:$E$200,3)</f>
        <v>3.6050156739811916</v>
      </c>
      <c r="R12" s="68">
        <f>VLOOKUP(R$3,Data_Enersys_VRLA!$A$181:$E$200,3)</f>
        <v>5.5555555555555554</v>
      </c>
      <c r="S12" s="56">
        <f t="shared" si="15"/>
        <v>6.0263653483992465</v>
      </c>
      <c r="T12" s="68">
        <f>VLOOKUP(T$3,Data_Enersys_VRLA!$A$181:$E$200,3)</f>
        <v>6.4971751412429377</v>
      </c>
      <c r="U12" s="56">
        <f t="shared" si="16"/>
        <v>6.9582649899763069</v>
      </c>
      <c r="V12" s="68">
        <f>VLOOKUP(V$3,Data_Enersys_VRLA!$A$181:$E$200,3)</f>
        <v>7.419354838709677</v>
      </c>
      <c r="W12" s="56">
        <f t="shared" si="17"/>
        <v>7.8763440860215042</v>
      </c>
      <c r="X12" s="68">
        <f>VLOOKUP(X$3,Data_Enersys_VRLA!$A$181:$E$200,3)</f>
        <v>8.3333333333333321</v>
      </c>
      <c r="Y12" s="56">
        <f t="shared" si="18"/>
        <v>8.8037634408602141</v>
      </c>
      <c r="Z12" s="68">
        <f>VLOOKUP(Z$3,Data_Enersys_VRLA!$A$181:$E$200,3)</f>
        <v>9.2741935483870961</v>
      </c>
      <c r="AA12" s="56">
        <f t="shared" si="19"/>
        <v>9.6809564233163545</v>
      </c>
      <c r="AB12" s="68">
        <f>VLOOKUP(AB$3,Data_Enersys_VRLA!$A$181:$E$200,3)</f>
        <v>10.087719298245613</v>
      </c>
      <c r="AC12" s="56">
        <f t="shared" si="20"/>
        <v>10.512250942380183</v>
      </c>
      <c r="AD12" s="56">
        <f t="shared" si="21"/>
        <v>10.936782586514751</v>
      </c>
      <c r="AE12" s="56">
        <f t="shared" si="22"/>
        <v>11.36131423064932</v>
      </c>
      <c r="AF12" s="56">
        <f t="shared" si="23"/>
        <v>11.785845874783888</v>
      </c>
      <c r="AG12" s="56">
        <f t="shared" si="24"/>
        <v>12.210377518918458</v>
      </c>
      <c r="AH12" s="56">
        <f t="shared" si="25"/>
        <v>12.634909163053027</v>
      </c>
      <c r="AI12" s="56">
        <f t="shared" si="26"/>
        <v>13.059440807187595</v>
      </c>
      <c r="AJ12" s="56">
        <f t="shared" si="27"/>
        <v>13.483972451322165</v>
      </c>
      <c r="AK12" s="56">
        <f t="shared" si="28"/>
        <v>13.908504095456735</v>
      </c>
      <c r="AL12" s="56">
        <f t="shared" si="29"/>
        <v>14.333035739591303</v>
      </c>
      <c r="AM12" s="56">
        <f t="shared" si="30"/>
        <v>14.757567383725871</v>
      </c>
      <c r="AN12" s="56">
        <f t="shared" si="31"/>
        <v>15.18209902786044</v>
      </c>
      <c r="AO12" s="56">
        <f t="shared" si="32"/>
        <v>15.60663067199501</v>
      </c>
      <c r="AP12" s="56">
        <f t="shared" si="33"/>
        <v>16.031162316129578</v>
      </c>
      <c r="AQ12" s="56">
        <f t="shared" si="34"/>
        <v>16.455693960264149</v>
      </c>
      <c r="AR12" s="56">
        <f t="shared" si="35"/>
        <v>16.880225604398717</v>
      </c>
      <c r="AS12" s="56">
        <f t="shared" si="36"/>
        <v>17.304757248533285</v>
      </c>
      <c r="AT12" s="56">
        <f t="shared" si="37"/>
        <v>17.729288892667853</v>
      </c>
      <c r="AU12" s="56">
        <f t="shared" si="38"/>
        <v>18.153820536802421</v>
      </c>
      <c r="AV12" s="68">
        <f>VLOOKUP(AV$3,Data_Enersys_VRLA!$A$181:$E$200,3)</f>
        <v>18.578352180936992</v>
      </c>
      <c r="AW12" s="56">
        <f t="shared" si="42"/>
        <v>19.002883825071564</v>
      </c>
      <c r="AX12" s="56">
        <f t="shared" si="47"/>
        <v>19.427415469206135</v>
      </c>
      <c r="AY12" s="56">
        <f t="shared" si="47"/>
        <v>19.851947113340707</v>
      </c>
      <c r="AZ12" s="56">
        <f t="shared" si="47"/>
        <v>20.276478757475278</v>
      </c>
      <c r="BA12" s="56">
        <f t="shared" si="47"/>
        <v>20.70101040160985</v>
      </c>
      <c r="BB12" s="56">
        <f t="shared" si="47"/>
        <v>21.125542045744421</v>
      </c>
      <c r="BC12" s="56">
        <f t="shared" si="47"/>
        <v>21.550073689878992</v>
      </c>
      <c r="BD12" s="56">
        <f t="shared" si="47"/>
        <v>21.974605334013564</v>
      </c>
      <c r="BE12" s="56">
        <f t="shared" si="47"/>
        <v>22.399136978148135</v>
      </c>
      <c r="BF12" s="56">
        <f t="shared" si="47"/>
        <v>22.823668622282707</v>
      </c>
      <c r="BG12" s="56">
        <f t="shared" si="47"/>
        <v>23.248200266417278</v>
      </c>
      <c r="BH12" s="56">
        <f t="shared" si="47"/>
        <v>23.67273191055185</v>
      </c>
      <c r="BI12" s="56">
        <f t="shared" si="47"/>
        <v>24.097263554686421</v>
      </c>
      <c r="BJ12" s="56">
        <f t="shared" si="47"/>
        <v>24.521795198820993</v>
      </c>
      <c r="BK12" s="56">
        <f t="shared" si="47"/>
        <v>24.946326842955564</v>
      </c>
      <c r="BL12" s="56">
        <f t="shared" si="47"/>
        <v>25.370858487090135</v>
      </c>
      <c r="BM12" s="56">
        <f t="shared" si="47"/>
        <v>25.795390131224707</v>
      </c>
      <c r="BN12" s="56">
        <f t="shared" si="47"/>
        <v>26.219921775359278</v>
      </c>
      <c r="BO12" s="56">
        <f t="shared" si="47"/>
        <v>26.64445341949385</v>
      </c>
      <c r="BP12" s="56">
        <f t="shared" si="47"/>
        <v>27.068985063628421</v>
      </c>
      <c r="BQ12" s="56">
        <f t="shared" si="47"/>
        <v>27.493516707762993</v>
      </c>
      <c r="BR12" s="56">
        <f t="shared" si="47"/>
        <v>27.918048351897564</v>
      </c>
      <c r="BS12" s="56">
        <f t="shared" si="47"/>
        <v>28.342579996032136</v>
      </c>
      <c r="BT12" s="56">
        <f t="shared" si="47"/>
        <v>28.767111640166707</v>
      </c>
      <c r="BU12" s="56">
        <f t="shared" si="47"/>
        <v>29.191643284301279</v>
      </c>
      <c r="BV12" s="56">
        <f t="shared" si="47"/>
        <v>29.61617492843585</v>
      </c>
      <c r="BW12" s="56">
        <f t="shared" si="47"/>
        <v>30.040706572570421</v>
      </c>
      <c r="BX12" s="56">
        <f t="shared" si="47"/>
        <v>30.465238216704993</v>
      </c>
      <c r="BY12" s="56">
        <f t="shared" si="47"/>
        <v>30.889769860839564</v>
      </c>
      <c r="BZ12" s="56">
        <f t="shared" si="47"/>
        <v>31.314301504974136</v>
      </c>
      <c r="CA12" s="56">
        <f t="shared" si="47"/>
        <v>31.738833149108707</v>
      </c>
      <c r="CB12" s="56">
        <f t="shared" si="47"/>
        <v>32.163364793243275</v>
      </c>
      <c r="CC12" s="56">
        <f t="shared" si="47"/>
        <v>32.58789643737785</v>
      </c>
      <c r="CD12" s="56">
        <f t="shared" si="47"/>
        <v>33.012428081512425</v>
      </c>
      <c r="CE12" s="56">
        <f t="shared" si="47"/>
        <v>33.436959725647</v>
      </c>
      <c r="CF12" s="56">
        <f t="shared" si="47"/>
        <v>33.861491369781575</v>
      </c>
      <c r="CG12" s="56">
        <f t="shared" si="47"/>
        <v>34.28602301391615</v>
      </c>
      <c r="CH12" s="56">
        <f t="shared" si="47"/>
        <v>34.710554658050725</v>
      </c>
      <c r="CI12" s="56">
        <f t="shared" si="47"/>
        <v>35.1350863021853</v>
      </c>
      <c r="CJ12" s="56">
        <f t="shared" si="47"/>
        <v>35.559617946319875</v>
      </c>
      <c r="CK12" s="56">
        <f t="shared" si="47"/>
        <v>35.98414959045445</v>
      </c>
      <c r="CL12" s="56">
        <f t="shared" si="47"/>
        <v>36.408681234589025</v>
      </c>
      <c r="CM12" s="56">
        <f t="shared" si="47"/>
        <v>36.8332128787236</v>
      </c>
      <c r="CN12" s="56">
        <f t="shared" si="47"/>
        <v>37.257744522858175</v>
      </c>
      <c r="CO12" s="56">
        <f t="shared" si="47"/>
        <v>37.68227616699275</v>
      </c>
      <c r="CP12" s="56">
        <f t="shared" si="47"/>
        <v>38.106807811127325</v>
      </c>
      <c r="CQ12" s="56">
        <f t="shared" si="47"/>
        <v>38.5313394552619</v>
      </c>
      <c r="CR12" s="56">
        <f t="shared" si="47"/>
        <v>38.955871099396475</v>
      </c>
      <c r="CS12" s="56">
        <f t="shared" si="47"/>
        <v>39.38040274353105</v>
      </c>
      <c r="CT12" s="56">
        <f t="shared" si="47"/>
        <v>39.804934387665625</v>
      </c>
      <c r="CU12" s="56">
        <f t="shared" si="47"/>
        <v>40.2294660318002</v>
      </c>
      <c r="CV12" s="56">
        <f t="shared" si="47"/>
        <v>40.653997675934775</v>
      </c>
      <c r="CW12" s="56">
        <f t="shared" si="47"/>
        <v>41.07852932006935</v>
      </c>
      <c r="CX12" s="56">
        <f t="shared" si="47"/>
        <v>41.503060964203925</v>
      </c>
      <c r="CY12" s="56">
        <f t="shared" si="47"/>
        <v>41.9275926083385</v>
      </c>
      <c r="CZ12" s="56">
        <f t="shared" si="47"/>
        <v>42.352124252473075</v>
      </c>
      <c r="DA12" s="56">
        <f t="shared" si="47"/>
        <v>42.77665589660765</v>
      </c>
      <c r="DB12" s="56">
        <f t="shared" si="47"/>
        <v>43.201187540742225</v>
      </c>
      <c r="DC12" s="56">
        <f t="shared" si="47"/>
        <v>43.6257191848768</v>
      </c>
      <c r="DD12" s="56">
        <f t="shared" si="47"/>
        <v>44.050250829011375</v>
      </c>
      <c r="DE12" s="56">
        <f t="shared" si="47"/>
        <v>44.47478247314595</v>
      </c>
      <c r="DF12" s="56">
        <f t="shared" si="47"/>
        <v>44.899314117280525</v>
      </c>
      <c r="DG12" s="56">
        <f t="shared" si="47"/>
        <v>45.3238457614151</v>
      </c>
      <c r="DH12" s="56">
        <f t="shared" si="47"/>
        <v>45.748377405549675</v>
      </c>
      <c r="DI12" s="56">
        <f t="shared" si="47"/>
        <v>46.17290904968425</v>
      </c>
      <c r="DJ12" s="56">
        <f t="shared" si="46"/>
        <v>46.597440693818825</v>
      </c>
      <c r="DK12" s="56">
        <f t="shared" si="46"/>
        <v>47.0219723379534</v>
      </c>
      <c r="DL12" s="56">
        <f t="shared" si="46"/>
        <v>47.446503982087975</v>
      </c>
      <c r="DM12" s="56">
        <f t="shared" si="46"/>
        <v>47.87103562622255</v>
      </c>
      <c r="DN12" s="56">
        <f t="shared" si="46"/>
        <v>48.295567270357125</v>
      </c>
      <c r="DO12" s="56">
        <f t="shared" si="46"/>
        <v>48.7200989144917</v>
      </c>
      <c r="DP12" s="56">
        <f t="shared" si="46"/>
        <v>49.144630558626275</v>
      </c>
      <c r="DQ12" s="56">
        <f t="shared" si="46"/>
        <v>49.56916220276085</v>
      </c>
      <c r="DR12" s="56">
        <f t="shared" si="46"/>
        <v>49.993693846895425</v>
      </c>
      <c r="DS12" s="56">
        <f t="shared" si="46"/>
        <v>50.41822549103</v>
      </c>
      <c r="DT12" s="56">
        <f t="shared" si="46"/>
        <v>50.842757135164575</v>
      </c>
      <c r="DU12" s="56">
        <f t="shared" si="46"/>
        <v>51.26728877929915</v>
      </c>
      <c r="DV12" s="56">
        <f t="shared" si="46"/>
        <v>51.691820423433725</v>
      </c>
      <c r="DW12" s="56">
        <f t="shared" si="46"/>
        <v>52.1163520675683</v>
      </c>
      <c r="DX12" s="56">
        <f t="shared" si="46"/>
        <v>52.540883711702875</v>
      </c>
      <c r="DY12" s="56">
        <f t="shared" si="46"/>
        <v>52.96541535583745</v>
      </c>
      <c r="DZ12" s="56">
        <f t="shared" si="46"/>
        <v>53.389946999972025</v>
      </c>
      <c r="EA12" s="56">
        <f t="shared" si="46"/>
        <v>53.8144786441066</v>
      </c>
      <c r="EB12" s="56">
        <f t="shared" si="46"/>
        <v>54.239010288241175</v>
      </c>
      <c r="EC12" s="56">
        <f t="shared" si="46"/>
        <v>54.66354193237575</v>
      </c>
      <c r="ED12" s="56">
        <f t="shared" si="46"/>
        <v>55.088073576510325</v>
      </c>
      <c r="EE12" s="56">
        <f t="shared" si="46"/>
        <v>55.5126052206449</v>
      </c>
      <c r="EF12" s="56">
        <f t="shared" si="46"/>
        <v>55.937136864779475</v>
      </c>
      <c r="EG12" s="56">
        <f t="shared" si="46"/>
        <v>56.36166850891405</v>
      </c>
      <c r="EH12" s="56">
        <f t="shared" si="46"/>
        <v>56.786200153048625</v>
      </c>
      <c r="EI12" s="56">
        <f t="shared" si="46"/>
        <v>57.2107317971832</v>
      </c>
      <c r="EJ12" s="56">
        <f t="shared" si="46"/>
        <v>57.635263441317775</v>
      </c>
      <c r="EK12" s="56">
        <f t="shared" si="46"/>
        <v>58.05979508545235</v>
      </c>
      <c r="EL12" s="56">
        <f t="shared" si="46"/>
        <v>58.484326729586925</v>
      </c>
      <c r="EM12" s="56">
        <f t="shared" si="46"/>
        <v>58.9088583737215</v>
      </c>
      <c r="EN12" s="56">
        <f t="shared" si="46"/>
        <v>59.333390017856075</v>
      </c>
      <c r="EO12" s="56">
        <f t="shared" si="46"/>
        <v>59.75792166199065</v>
      </c>
      <c r="EP12" s="56">
        <f t="shared" si="46"/>
        <v>60.182453306125225</v>
      </c>
      <c r="EQ12" s="56">
        <f t="shared" si="46"/>
        <v>60.6069849502598</v>
      </c>
      <c r="ER12" s="56">
        <f t="shared" si="46"/>
        <v>61.031516594394375</v>
      </c>
      <c r="ES12" s="56">
        <f t="shared" si="46"/>
        <v>61.45604823852895</v>
      </c>
      <c r="ET12" s="56">
        <f t="shared" si="46"/>
        <v>61.880579882663525</v>
      </c>
      <c r="EU12" s="56">
        <f t="shared" si="46"/>
        <v>62.3051115267981</v>
      </c>
      <c r="EV12" s="56">
        <f t="shared" si="46"/>
        <v>62.729643170932675</v>
      </c>
      <c r="EW12" s="56">
        <f t="shared" si="46"/>
        <v>63.15417481506725</v>
      </c>
      <c r="EX12" s="56">
        <f t="shared" si="46"/>
        <v>63.578706459201825</v>
      </c>
      <c r="EY12" s="56">
        <f t="shared" si="46"/>
        <v>64.0032381033364</v>
      </c>
      <c r="EZ12" s="56">
        <f t="shared" si="46"/>
        <v>64.427769747470975</v>
      </c>
      <c r="FA12" s="56">
        <f t="shared" si="46"/>
        <v>64.85230139160555</v>
      </c>
      <c r="FB12" s="56">
        <f t="shared" si="46"/>
        <v>65.276833035740125</v>
      </c>
      <c r="FC12" s="56">
        <f t="shared" si="46"/>
        <v>65.7013646798747</v>
      </c>
      <c r="FD12" s="56">
        <f t="shared" si="46"/>
        <v>66.125896324009275</v>
      </c>
      <c r="FE12" s="56">
        <f t="shared" si="46"/>
        <v>66.55042796814385</v>
      </c>
      <c r="FF12" s="56">
        <f t="shared" si="46"/>
        <v>66.974959612278425</v>
      </c>
      <c r="FG12" s="56">
        <f t="shared" si="46"/>
        <v>67.399491256413</v>
      </c>
      <c r="FH12" s="56">
        <f t="shared" si="46"/>
        <v>67.824022900547575</v>
      </c>
      <c r="FI12" s="56">
        <f t="shared" si="46"/>
        <v>68.24855454468215</v>
      </c>
      <c r="FJ12" s="56">
        <f t="shared" si="46"/>
        <v>68.673086188816725</v>
      </c>
      <c r="FK12" s="56">
        <f t="shared" si="46"/>
        <v>69.0976178329513</v>
      </c>
      <c r="FL12" s="56">
        <f t="shared" si="46"/>
        <v>69.522149477085875</v>
      </c>
      <c r="FM12" s="56">
        <f t="shared" si="46"/>
        <v>69.94668112122045</v>
      </c>
      <c r="FN12" s="56">
        <f t="shared" si="46"/>
        <v>70.371212765355025</v>
      </c>
      <c r="FO12" s="56">
        <f t="shared" si="46"/>
        <v>70.7957444094896</v>
      </c>
      <c r="FP12" s="56">
        <f t="shared" si="46"/>
        <v>71.220276053624175</v>
      </c>
      <c r="FQ12" s="56">
        <f t="shared" si="46"/>
        <v>71.64480769775875</v>
      </c>
      <c r="FR12" s="56">
        <f t="shared" si="46"/>
        <v>72.069339341893325</v>
      </c>
      <c r="FS12" s="56">
        <f t="shared" si="46"/>
        <v>72.4938709860279</v>
      </c>
      <c r="FT12" s="56">
        <f t="shared" si="46"/>
        <v>72.918402630162475</v>
      </c>
      <c r="FU12" s="56">
        <f t="shared" si="45"/>
        <v>73.34293427429705</v>
      </c>
      <c r="FV12" s="56">
        <f t="shared" si="44"/>
        <v>73.767465918431625</v>
      </c>
      <c r="FW12" s="56">
        <f t="shared" si="44"/>
        <v>74.1919975625662</v>
      </c>
      <c r="FX12" s="56">
        <f t="shared" si="44"/>
        <v>74.616529206700775</v>
      </c>
      <c r="FY12" s="56">
        <f t="shared" si="44"/>
        <v>75.04106085083535</v>
      </c>
      <c r="FZ12" s="56">
        <f t="shared" si="44"/>
        <v>75.465592494969925</v>
      </c>
      <c r="GA12" s="56">
        <f t="shared" si="44"/>
        <v>75.890124139104501</v>
      </c>
      <c r="GB12" s="56">
        <f t="shared" si="44"/>
        <v>76.314655783239076</v>
      </c>
      <c r="GC12" s="56">
        <f t="shared" si="44"/>
        <v>76.739187427373651</v>
      </c>
      <c r="GD12" s="56">
        <f t="shared" si="44"/>
        <v>77.163719071508226</v>
      </c>
      <c r="GE12" s="56">
        <f t="shared" si="44"/>
        <v>77.588250715642801</v>
      </c>
      <c r="GF12" s="56">
        <f t="shared" si="44"/>
        <v>78.012782359777376</v>
      </c>
      <c r="GG12" s="56">
        <f t="shared" si="44"/>
        <v>78.437314003911951</v>
      </c>
      <c r="GH12" s="56">
        <f t="shared" si="44"/>
        <v>78.861845648046526</v>
      </c>
      <c r="GI12" s="56">
        <f t="shared" si="44"/>
        <v>79.286377292181101</v>
      </c>
      <c r="GJ12" s="56">
        <f t="shared" si="44"/>
        <v>79.710908936315676</v>
      </c>
      <c r="GK12" s="56">
        <f t="shared" si="44"/>
        <v>80.135440580450251</v>
      </c>
      <c r="GL12" s="56">
        <f t="shared" si="44"/>
        <v>80.559972224584826</v>
      </c>
      <c r="GM12" s="56">
        <f t="shared" si="44"/>
        <v>80.984503868719401</v>
      </c>
      <c r="GN12" s="56">
        <f t="shared" si="44"/>
        <v>81.409035512853976</v>
      </c>
      <c r="GO12" s="56">
        <f t="shared" si="44"/>
        <v>81.833567156988551</v>
      </c>
      <c r="GP12" s="56">
        <f t="shared" si="44"/>
        <v>82.258098801123126</v>
      </c>
      <c r="GQ12" s="56">
        <f t="shared" si="44"/>
        <v>82.682630445257701</v>
      </c>
      <c r="GR12" s="56">
        <f t="shared" si="44"/>
        <v>83.107162089392276</v>
      </c>
      <c r="GS12" s="70"/>
    </row>
    <row r="13" spans="1:201" x14ac:dyDescent="0.25">
      <c r="A13" s="32" t="str">
        <f>Data_Enersys_VRLA!A201</f>
        <v>Enersys Powersafe SBS 130</v>
      </c>
      <c r="B13" s="56">
        <f t="shared" si="10"/>
        <v>0.35675675675675678</v>
      </c>
      <c r="C13" s="56">
        <f t="shared" si="10"/>
        <v>0.35675675675675678</v>
      </c>
      <c r="D13" s="56">
        <f t="shared" si="10"/>
        <v>0.35675675675675678</v>
      </c>
      <c r="E13" s="56">
        <f t="shared" si="10"/>
        <v>0.35675675675675678</v>
      </c>
      <c r="F13" s="56">
        <f t="shared" si="10"/>
        <v>0.35675675675675678</v>
      </c>
      <c r="G13" s="56">
        <f t="shared" si="10"/>
        <v>0.35675675675675678</v>
      </c>
      <c r="H13" s="68">
        <f>VLOOKUP(H$3,Data_Enersys_VRLA!$A$206:$E$225,3)</f>
        <v>0.35675675675675678</v>
      </c>
      <c r="I13" s="68">
        <f>VLOOKUP(I$3,Data_Enersys_VRLA!$A$206:$E$225,3)</f>
        <v>0.4925373134328358</v>
      </c>
      <c r="J13" s="68">
        <f>VLOOKUP(J$3,Data_Enersys_VRLA!$A$206:$E$225,3)</f>
        <v>0.61395348837209307</v>
      </c>
      <c r="K13" s="69">
        <f t="shared" si="11"/>
        <v>0.77840531561461801</v>
      </c>
      <c r="L13" s="68">
        <f>VLOOKUP(L$3,Data_Enersys_VRLA!$A$206:$E$225,3)</f>
        <v>0.94285714285714284</v>
      </c>
      <c r="M13" s="69">
        <f t="shared" si="12"/>
        <v>1.1384207912597253</v>
      </c>
      <c r="N13" s="69">
        <f t="shared" si="13"/>
        <v>1.3339844396623075</v>
      </c>
      <c r="O13" s="68">
        <f>VLOOKUP(O$3,Data_Enersys_VRLA!$A$206:$E$225,3)</f>
        <v>1.52954808806489</v>
      </c>
      <c r="P13" s="56">
        <f t="shared" si="14"/>
        <v>2.5680527325570353</v>
      </c>
      <c r="Q13" s="68">
        <f>VLOOKUP(Q$3,Data_Enersys_VRLA!$A$206:$E$225,3)</f>
        <v>3.6065573770491803</v>
      </c>
      <c r="R13" s="68">
        <f>VLOOKUP(R$3,Data_Enersys_VRLA!$A$206:$E$225,3)</f>
        <v>5.5462184873949578</v>
      </c>
      <c r="S13" s="56">
        <f t="shared" si="15"/>
        <v>6.024340770791075</v>
      </c>
      <c r="T13" s="68">
        <f>VLOOKUP(T$3,Data_Enersys_VRLA!$A$206:$E$225,3)</f>
        <v>6.5024630541871922</v>
      </c>
      <c r="U13" s="56">
        <f t="shared" si="16"/>
        <v>6.9590966956329217</v>
      </c>
      <c r="V13" s="68">
        <f>VLOOKUP(V$3,Data_Enersys_VRLA!$A$206:$E$225,3)</f>
        <v>7.4157303370786511</v>
      </c>
      <c r="W13" s="56">
        <f t="shared" si="17"/>
        <v>7.8850803584127434</v>
      </c>
      <c r="X13" s="68">
        <f>VLOOKUP(X$3,Data_Enersys_VRLA!$A$206:$E$225,3)</f>
        <v>8.3544303797468356</v>
      </c>
      <c r="Y13" s="56">
        <f t="shared" si="18"/>
        <v>8.7925998052580319</v>
      </c>
      <c r="Z13" s="68">
        <f>VLOOKUP(Z$3,Data_Enersys_VRLA!$A$206:$E$225,3)</f>
        <v>9.2307692307692299</v>
      </c>
      <c r="AA13" s="56">
        <f t="shared" si="19"/>
        <v>9.6923076923076916</v>
      </c>
      <c r="AB13" s="68">
        <f>VLOOKUP(AB$3,Data_Enersys_VRLA!$A$206:$E$225,3)</f>
        <v>10.153846153846153</v>
      </c>
      <c r="AC13" s="56">
        <f t="shared" si="20"/>
        <v>10.597162491686987</v>
      </c>
      <c r="AD13" s="56">
        <f t="shared" si="21"/>
        <v>11.040478829527821</v>
      </c>
      <c r="AE13" s="56">
        <f t="shared" si="22"/>
        <v>11.483795167368653</v>
      </c>
      <c r="AF13" s="56">
        <f t="shared" si="23"/>
        <v>11.927111505209487</v>
      </c>
      <c r="AG13" s="56">
        <f t="shared" si="24"/>
        <v>12.370427843050321</v>
      </c>
      <c r="AH13" s="56">
        <f t="shared" si="25"/>
        <v>12.813744180891154</v>
      </c>
      <c r="AI13" s="56">
        <f t="shared" si="26"/>
        <v>13.257060518731986</v>
      </c>
      <c r="AJ13" s="56">
        <f t="shared" si="27"/>
        <v>13.70037685657282</v>
      </c>
      <c r="AK13" s="56">
        <f t="shared" si="28"/>
        <v>14.143693194413654</v>
      </c>
      <c r="AL13" s="56">
        <f t="shared" si="29"/>
        <v>14.587009532254488</v>
      </c>
      <c r="AM13" s="56">
        <f t="shared" si="30"/>
        <v>15.030325870095322</v>
      </c>
      <c r="AN13" s="56">
        <f t="shared" si="31"/>
        <v>15.473642207936155</v>
      </c>
      <c r="AO13" s="56">
        <f t="shared" si="32"/>
        <v>15.916958545776989</v>
      </c>
      <c r="AP13" s="56">
        <f t="shared" si="33"/>
        <v>16.360274883617819</v>
      </c>
      <c r="AQ13" s="56">
        <f t="shared" si="34"/>
        <v>16.803591221458653</v>
      </c>
      <c r="AR13" s="56">
        <f t="shared" si="35"/>
        <v>17.246907559299487</v>
      </c>
      <c r="AS13" s="56">
        <f t="shared" si="36"/>
        <v>17.690223897140321</v>
      </c>
      <c r="AT13" s="56">
        <f t="shared" si="37"/>
        <v>18.133540234981155</v>
      </c>
      <c r="AU13" s="56">
        <f t="shared" si="38"/>
        <v>18.576856572821988</v>
      </c>
      <c r="AV13" s="68">
        <f>VLOOKUP(AV$3,Data_Enersys_VRLA!$A$206:$E$225,3)</f>
        <v>19.020172910662822</v>
      </c>
      <c r="AW13" s="56">
        <f t="shared" si="42"/>
        <v>19.463489248503656</v>
      </c>
      <c r="AX13" s="56">
        <f t="shared" si="47"/>
        <v>19.90680558634449</v>
      </c>
      <c r="AY13" s="56">
        <f t="shared" si="47"/>
        <v>20.350121924185324</v>
      </c>
      <c r="AZ13" s="56">
        <f t="shared" si="47"/>
        <v>20.793438262026157</v>
      </c>
      <c r="BA13" s="56">
        <f t="shared" si="47"/>
        <v>21.236754599866991</v>
      </c>
      <c r="BB13" s="56">
        <f t="shared" si="47"/>
        <v>21.680070937707825</v>
      </c>
      <c r="BC13" s="56">
        <f t="shared" si="47"/>
        <v>22.123387275548659</v>
      </c>
      <c r="BD13" s="56">
        <f t="shared" si="47"/>
        <v>22.566703613389492</v>
      </c>
      <c r="BE13" s="56">
        <f t="shared" si="47"/>
        <v>23.010019951230326</v>
      </c>
      <c r="BF13" s="56">
        <f t="shared" si="47"/>
        <v>23.45333628907116</v>
      </c>
      <c r="BG13" s="56">
        <f t="shared" si="47"/>
        <v>23.896652626911994</v>
      </c>
      <c r="BH13" s="56">
        <f t="shared" si="47"/>
        <v>24.339968964752828</v>
      </c>
      <c r="BI13" s="56">
        <f t="shared" si="47"/>
        <v>24.783285302593661</v>
      </c>
      <c r="BJ13" s="56">
        <f t="shared" si="47"/>
        <v>25.226601640434495</v>
      </c>
      <c r="BK13" s="56">
        <f t="shared" si="47"/>
        <v>25.669917978275329</v>
      </c>
      <c r="BL13" s="56">
        <f t="shared" si="47"/>
        <v>26.113234316116163</v>
      </c>
      <c r="BM13" s="56">
        <f t="shared" si="47"/>
        <v>26.556550653956997</v>
      </c>
      <c r="BN13" s="56">
        <f t="shared" si="47"/>
        <v>26.99986699179783</v>
      </c>
      <c r="BO13" s="56">
        <f t="shared" si="47"/>
        <v>27.443183329638664</v>
      </c>
      <c r="BP13" s="56">
        <f t="shared" si="47"/>
        <v>27.886499667479498</v>
      </c>
      <c r="BQ13" s="56">
        <f t="shared" si="47"/>
        <v>28.329816005320332</v>
      </c>
      <c r="BR13" s="56">
        <f t="shared" si="47"/>
        <v>28.773132343161166</v>
      </c>
      <c r="BS13" s="56">
        <f t="shared" si="47"/>
        <v>29.216448681001999</v>
      </c>
      <c r="BT13" s="56">
        <f t="shared" si="47"/>
        <v>29.659765018842833</v>
      </c>
      <c r="BU13" s="56">
        <f t="shared" si="47"/>
        <v>30.103081356683667</v>
      </c>
      <c r="BV13" s="56">
        <f t="shared" si="47"/>
        <v>30.546397694524501</v>
      </c>
      <c r="BW13" s="56">
        <f t="shared" si="47"/>
        <v>30.989714032365335</v>
      </c>
      <c r="BX13" s="56">
        <f t="shared" si="47"/>
        <v>31.433030370206168</v>
      </c>
      <c r="BY13" s="56">
        <f t="shared" si="47"/>
        <v>31.876346708047002</v>
      </c>
      <c r="BZ13" s="56">
        <f t="shared" si="47"/>
        <v>32.319663045887836</v>
      </c>
      <c r="CA13" s="56">
        <f t="shared" si="47"/>
        <v>32.76297938372867</v>
      </c>
      <c r="CB13" s="56">
        <f t="shared" si="47"/>
        <v>33.206295721569504</v>
      </c>
      <c r="CC13" s="56">
        <f t="shared" si="47"/>
        <v>33.649612059410337</v>
      </c>
      <c r="CD13" s="56">
        <f t="shared" si="47"/>
        <v>34.092928397251171</v>
      </c>
      <c r="CE13" s="56">
        <f t="shared" si="47"/>
        <v>34.536244735092005</v>
      </c>
      <c r="CF13" s="56">
        <f t="shared" si="47"/>
        <v>34.979561072932839</v>
      </c>
      <c r="CG13" s="56">
        <f t="shared" si="47"/>
        <v>35.422877410773673</v>
      </c>
      <c r="CH13" s="56">
        <f t="shared" si="47"/>
        <v>35.866193748614506</v>
      </c>
      <c r="CI13" s="56">
        <f t="shared" si="47"/>
        <v>36.30951008645534</v>
      </c>
      <c r="CJ13" s="56">
        <f t="shared" si="47"/>
        <v>36.752826424296174</v>
      </c>
      <c r="CK13" s="56">
        <f t="shared" si="47"/>
        <v>37.196142762137008</v>
      </c>
      <c r="CL13" s="56">
        <f t="shared" si="47"/>
        <v>37.639459099977842</v>
      </c>
      <c r="CM13" s="56">
        <f t="shared" si="47"/>
        <v>38.082775437818675</v>
      </c>
      <c r="CN13" s="56">
        <f t="shared" si="47"/>
        <v>38.526091775659509</v>
      </c>
      <c r="CO13" s="56">
        <f t="shared" si="47"/>
        <v>38.969408113500343</v>
      </c>
      <c r="CP13" s="56">
        <f t="shared" si="47"/>
        <v>39.412724451341177</v>
      </c>
      <c r="CQ13" s="56">
        <f t="shared" si="47"/>
        <v>39.856040789182011</v>
      </c>
      <c r="CR13" s="56">
        <f t="shared" si="47"/>
        <v>40.299357127022844</v>
      </c>
      <c r="CS13" s="56">
        <f t="shared" si="47"/>
        <v>40.742673464863678</v>
      </c>
      <c r="CT13" s="56">
        <f t="shared" si="47"/>
        <v>41.185989802704512</v>
      </c>
      <c r="CU13" s="56">
        <f t="shared" si="47"/>
        <v>41.629306140545346</v>
      </c>
      <c r="CV13" s="56">
        <f t="shared" si="47"/>
        <v>42.07262247838618</v>
      </c>
      <c r="CW13" s="56">
        <f t="shared" si="47"/>
        <v>42.515938816227013</v>
      </c>
      <c r="CX13" s="56">
        <f t="shared" si="47"/>
        <v>42.959255154067847</v>
      </c>
      <c r="CY13" s="56">
        <f t="shared" si="47"/>
        <v>43.402571491908681</v>
      </c>
      <c r="CZ13" s="56">
        <f t="shared" si="47"/>
        <v>43.845887829749515</v>
      </c>
      <c r="DA13" s="56">
        <f t="shared" si="47"/>
        <v>44.289204167590349</v>
      </c>
      <c r="DB13" s="56">
        <f t="shared" si="47"/>
        <v>44.732520505431182</v>
      </c>
      <c r="DC13" s="56">
        <f t="shared" si="47"/>
        <v>45.175836843272016</v>
      </c>
      <c r="DD13" s="56">
        <f t="shared" si="47"/>
        <v>45.61915318111285</v>
      </c>
      <c r="DE13" s="56">
        <f t="shared" si="47"/>
        <v>46.062469518953684</v>
      </c>
      <c r="DF13" s="56">
        <f t="shared" si="47"/>
        <v>46.505785856794517</v>
      </c>
      <c r="DG13" s="56">
        <f t="shared" si="47"/>
        <v>46.949102194635351</v>
      </c>
      <c r="DH13" s="56">
        <f t="shared" si="47"/>
        <v>47.392418532476185</v>
      </c>
      <c r="DI13" s="56">
        <f t="shared" si="47"/>
        <v>47.835734870317019</v>
      </c>
      <c r="DJ13" s="56">
        <f t="shared" si="46"/>
        <v>48.279051208157853</v>
      </c>
      <c r="DK13" s="56">
        <f t="shared" si="46"/>
        <v>48.722367545998686</v>
      </c>
      <c r="DL13" s="56">
        <f t="shared" si="46"/>
        <v>49.16568388383952</v>
      </c>
      <c r="DM13" s="56">
        <f t="shared" si="46"/>
        <v>49.609000221680354</v>
      </c>
      <c r="DN13" s="56">
        <f t="shared" si="46"/>
        <v>50.052316559521188</v>
      </c>
      <c r="DO13" s="56">
        <f t="shared" si="46"/>
        <v>50.495632897362022</v>
      </c>
      <c r="DP13" s="56">
        <f t="shared" si="46"/>
        <v>50.938949235202855</v>
      </c>
      <c r="DQ13" s="56">
        <f t="shared" si="46"/>
        <v>51.382265573043689</v>
      </c>
      <c r="DR13" s="56">
        <f t="shared" si="46"/>
        <v>51.825581910884523</v>
      </c>
      <c r="DS13" s="56">
        <f t="shared" si="46"/>
        <v>52.268898248725357</v>
      </c>
      <c r="DT13" s="56">
        <f t="shared" si="46"/>
        <v>52.712214586566191</v>
      </c>
      <c r="DU13" s="56">
        <f t="shared" si="46"/>
        <v>53.155530924407024</v>
      </c>
      <c r="DV13" s="56">
        <f t="shared" si="46"/>
        <v>53.598847262247858</v>
      </c>
      <c r="DW13" s="56">
        <f t="shared" si="46"/>
        <v>54.042163600088692</v>
      </c>
      <c r="DX13" s="56">
        <f t="shared" si="46"/>
        <v>54.485479937929526</v>
      </c>
      <c r="DY13" s="56">
        <f t="shared" si="46"/>
        <v>54.92879627577036</v>
      </c>
      <c r="DZ13" s="56">
        <f t="shared" si="46"/>
        <v>55.372112613611193</v>
      </c>
      <c r="EA13" s="56">
        <f t="shared" si="46"/>
        <v>55.815428951452027</v>
      </c>
      <c r="EB13" s="56">
        <f t="shared" si="46"/>
        <v>56.258745289292861</v>
      </c>
      <c r="EC13" s="56">
        <f t="shared" si="46"/>
        <v>56.702061627133695</v>
      </c>
      <c r="ED13" s="56">
        <f t="shared" si="46"/>
        <v>57.145377964974529</v>
      </c>
      <c r="EE13" s="56">
        <f t="shared" si="46"/>
        <v>57.588694302815362</v>
      </c>
      <c r="EF13" s="56">
        <f t="shared" si="46"/>
        <v>58.032010640656196</v>
      </c>
      <c r="EG13" s="56">
        <f t="shared" si="46"/>
        <v>58.47532697849703</v>
      </c>
      <c r="EH13" s="56">
        <f t="shared" si="46"/>
        <v>58.918643316337864</v>
      </c>
      <c r="EI13" s="56">
        <f t="shared" si="46"/>
        <v>59.361959654178698</v>
      </c>
      <c r="EJ13" s="56">
        <f t="shared" si="46"/>
        <v>59.805275992019531</v>
      </c>
      <c r="EK13" s="56">
        <f t="shared" si="46"/>
        <v>60.248592329860365</v>
      </c>
      <c r="EL13" s="56">
        <f t="shared" si="46"/>
        <v>60.691908667701199</v>
      </c>
      <c r="EM13" s="56">
        <f t="shared" si="46"/>
        <v>61.135225005542033</v>
      </c>
      <c r="EN13" s="56">
        <f t="shared" si="46"/>
        <v>61.578541343382867</v>
      </c>
      <c r="EO13" s="56">
        <f t="shared" si="46"/>
        <v>62.0218576812237</v>
      </c>
      <c r="EP13" s="56">
        <f t="shared" si="46"/>
        <v>62.465174019064534</v>
      </c>
      <c r="EQ13" s="56">
        <f t="shared" si="46"/>
        <v>62.908490356905368</v>
      </c>
      <c r="ER13" s="56">
        <f t="shared" si="46"/>
        <v>63.351806694746202</v>
      </c>
      <c r="ES13" s="56">
        <f t="shared" si="46"/>
        <v>63.795123032587036</v>
      </c>
      <c r="ET13" s="56">
        <f t="shared" si="46"/>
        <v>64.238439370427869</v>
      </c>
      <c r="EU13" s="56">
        <f t="shared" si="46"/>
        <v>64.681755708268696</v>
      </c>
      <c r="EV13" s="56">
        <f t="shared" si="46"/>
        <v>65.125072046109523</v>
      </c>
      <c r="EW13" s="56">
        <f t="shared" si="46"/>
        <v>65.568388383950349</v>
      </c>
      <c r="EX13" s="56">
        <f t="shared" si="46"/>
        <v>66.011704721791176</v>
      </c>
      <c r="EY13" s="56">
        <f t="shared" si="46"/>
        <v>66.455021059632003</v>
      </c>
      <c r="EZ13" s="56">
        <f t="shared" si="46"/>
        <v>66.898337397472829</v>
      </c>
      <c r="FA13" s="56">
        <f t="shared" si="46"/>
        <v>67.341653735313656</v>
      </c>
      <c r="FB13" s="56">
        <f t="shared" si="46"/>
        <v>67.784970073154483</v>
      </c>
      <c r="FC13" s="56">
        <f t="shared" si="46"/>
        <v>68.22828641099531</v>
      </c>
      <c r="FD13" s="56">
        <f t="shared" si="46"/>
        <v>68.671602748836136</v>
      </c>
      <c r="FE13" s="56">
        <f t="shared" si="46"/>
        <v>69.114919086676963</v>
      </c>
      <c r="FF13" s="56">
        <f t="shared" si="46"/>
        <v>69.55823542451779</v>
      </c>
      <c r="FG13" s="56">
        <f t="shared" si="46"/>
        <v>70.001551762358616</v>
      </c>
      <c r="FH13" s="56">
        <f t="shared" si="46"/>
        <v>70.444868100199443</v>
      </c>
      <c r="FI13" s="56">
        <f t="shared" si="46"/>
        <v>70.88818443804027</v>
      </c>
      <c r="FJ13" s="56">
        <f t="shared" si="46"/>
        <v>71.331500775881096</v>
      </c>
      <c r="FK13" s="56">
        <f t="shared" si="46"/>
        <v>71.774817113721923</v>
      </c>
      <c r="FL13" s="56">
        <f t="shared" si="46"/>
        <v>72.21813345156275</v>
      </c>
      <c r="FM13" s="56">
        <f t="shared" si="46"/>
        <v>72.661449789403576</v>
      </c>
      <c r="FN13" s="56">
        <f t="shared" si="46"/>
        <v>73.104766127244403</v>
      </c>
      <c r="FO13" s="56">
        <f t="shared" si="46"/>
        <v>73.54808246508523</v>
      </c>
      <c r="FP13" s="56">
        <f t="shared" si="46"/>
        <v>73.991398802926057</v>
      </c>
      <c r="FQ13" s="56">
        <f t="shared" si="46"/>
        <v>74.434715140766883</v>
      </c>
      <c r="FR13" s="56">
        <f t="shared" si="46"/>
        <v>74.87803147860771</v>
      </c>
      <c r="FS13" s="56">
        <f t="shared" si="46"/>
        <v>75.321347816448537</v>
      </c>
      <c r="FT13" s="56">
        <f t="shared" si="46"/>
        <v>75.764664154289363</v>
      </c>
      <c r="FU13" s="56">
        <f t="shared" si="45"/>
        <v>76.20798049213019</v>
      </c>
      <c r="FV13" s="56">
        <f t="shared" si="44"/>
        <v>76.651296829971017</v>
      </c>
      <c r="FW13" s="56">
        <f t="shared" si="44"/>
        <v>77.094613167811843</v>
      </c>
      <c r="FX13" s="56">
        <f t="shared" si="44"/>
        <v>77.53792950565267</v>
      </c>
      <c r="FY13" s="56">
        <f t="shared" si="44"/>
        <v>77.981245843493497</v>
      </c>
      <c r="FZ13" s="56">
        <f t="shared" si="44"/>
        <v>78.424562181334323</v>
      </c>
      <c r="GA13" s="56">
        <f t="shared" si="44"/>
        <v>78.86787851917515</v>
      </c>
      <c r="GB13" s="56">
        <f t="shared" si="44"/>
        <v>79.311194857015977</v>
      </c>
      <c r="GC13" s="56">
        <f t="shared" si="44"/>
        <v>79.754511194856804</v>
      </c>
      <c r="GD13" s="56">
        <f t="shared" si="44"/>
        <v>80.19782753269763</v>
      </c>
      <c r="GE13" s="56">
        <f t="shared" si="44"/>
        <v>80.641143870538457</v>
      </c>
      <c r="GF13" s="56">
        <f t="shared" si="44"/>
        <v>81.084460208379284</v>
      </c>
      <c r="GG13" s="56">
        <f t="shared" si="44"/>
        <v>81.52777654622011</v>
      </c>
      <c r="GH13" s="56">
        <f t="shared" si="44"/>
        <v>81.971092884060937</v>
      </c>
      <c r="GI13" s="56">
        <f t="shared" si="44"/>
        <v>82.414409221901764</v>
      </c>
      <c r="GJ13" s="56">
        <f t="shared" si="44"/>
        <v>82.85772555974259</v>
      </c>
      <c r="GK13" s="56">
        <f t="shared" si="44"/>
        <v>83.301041897583417</v>
      </c>
      <c r="GL13" s="56">
        <f t="shared" si="44"/>
        <v>83.744358235424244</v>
      </c>
      <c r="GM13" s="56">
        <f t="shared" si="44"/>
        <v>84.18767457326507</v>
      </c>
      <c r="GN13" s="56">
        <f t="shared" si="44"/>
        <v>84.630990911105897</v>
      </c>
      <c r="GO13" s="56">
        <f t="shared" si="44"/>
        <v>85.074307248946724</v>
      </c>
      <c r="GP13" s="56">
        <f t="shared" si="44"/>
        <v>85.51762358678755</v>
      </c>
      <c r="GQ13" s="56">
        <f t="shared" si="44"/>
        <v>85.960939924628377</v>
      </c>
      <c r="GR13" s="56">
        <f t="shared" si="44"/>
        <v>86.404256262469204</v>
      </c>
      <c r="GS13" s="70"/>
    </row>
    <row r="14" spans="1:201" x14ac:dyDescent="0.25">
      <c r="A14" s="32" t="str">
        <f>Data_Enersys_VRLA!A226</f>
        <v>Enersys Powersafe SBS 300</v>
      </c>
      <c r="B14" s="56">
        <f t="shared" si="10"/>
        <v>0.37530266343825663</v>
      </c>
      <c r="C14" s="56">
        <f t="shared" si="10"/>
        <v>0.37530266343825663</v>
      </c>
      <c r="D14" s="56">
        <f t="shared" si="10"/>
        <v>0.37530266343825663</v>
      </c>
      <c r="E14" s="56">
        <f t="shared" si="10"/>
        <v>0.37530266343825663</v>
      </c>
      <c r="F14" s="56">
        <f t="shared" si="10"/>
        <v>0.37530266343825663</v>
      </c>
      <c r="G14" s="56">
        <f t="shared" si="10"/>
        <v>0.37530266343825663</v>
      </c>
      <c r="H14" s="68">
        <f>VLOOKUP(H$3,Data_Enersys_VRLA!$A$231:$E$250,3)</f>
        <v>0.37530266343825663</v>
      </c>
      <c r="I14" s="68">
        <f>VLOOKUP(I$3,Data_Enersys_VRLA!$A$231:$E$250,3)</f>
        <v>0.49839228295819937</v>
      </c>
      <c r="J14" s="68">
        <f>VLOOKUP(J$3,Data_Enersys_VRLA!$A$231:$E$250,3)</f>
        <v>0.62</v>
      </c>
      <c r="K14" s="69">
        <f t="shared" si="11"/>
        <v>0.81</v>
      </c>
      <c r="L14" s="68">
        <f>VLOOKUP(L$3,Data_Enersys_VRLA!$A$231:$E$250,3)</f>
        <v>1</v>
      </c>
      <c r="M14" s="69">
        <f t="shared" si="12"/>
        <v>1.2192513368983957</v>
      </c>
      <c r="N14" s="69">
        <f t="shared" si="13"/>
        <v>1.4385026737967914</v>
      </c>
      <c r="O14" s="68">
        <f>VLOOKUP(O$3,Data_Enersys_VRLA!$A$231:$E$250,3)</f>
        <v>1.6577540106951871</v>
      </c>
      <c r="P14" s="56">
        <f t="shared" si="14"/>
        <v>2.8135120885742264</v>
      </c>
      <c r="Q14" s="68">
        <f>VLOOKUP(Q$3,Data_Enersys_VRLA!$A$231:$E$250,3)</f>
        <v>3.9692701664532652</v>
      </c>
      <c r="R14" s="68">
        <f>VLOOKUP(R$3,Data_Enersys_VRLA!$A$231:$E$250,3)</f>
        <v>5.9615384615384617</v>
      </c>
      <c r="S14" s="56">
        <f t="shared" si="15"/>
        <v>6.4024027848531162</v>
      </c>
      <c r="T14" s="68">
        <f>VLOOKUP(T$3,Data_Enersys_VRLA!$A$231:$E$250,3)</f>
        <v>6.8432671081677707</v>
      </c>
      <c r="U14" s="56">
        <f t="shared" si="16"/>
        <v>7.2677874002377312</v>
      </c>
      <c r="V14" s="68">
        <f>VLOOKUP(V$3,Data_Enersys_VRLA!$A$231:$E$250,3)</f>
        <v>7.6923076923076925</v>
      </c>
      <c r="W14" s="56">
        <f t="shared" si="17"/>
        <v>8.1397826550181112</v>
      </c>
      <c r="X14" s="68">
        <f>VLOOKUP(X$3,Data_Enersys_VRLA!$A$231:$E$250,3)</f>
        <v>8.5872576177285307</v>
      </c>
      <c r="Y14" s="56">
        <f t="shared" si="18"/>
        <v>9.0192385649618263</v>
      </c>
      <c r="Z14" s="68">
        <f>VLOOKUP(Z$3,Data_Enersys_VRLA!$A$231:$E$250,3)</f>
        <v>9.4512195121951219</v>
      </c>
      <c r="AA14" s="56">
        <f t="shared" si="19"/>
        <v>9.7909692332217446</v>
      </c>
      <c r="AB14" s="68">
        <f>VLOOKUP(AB$3,Data_Enersys_VRLA!$A$231:$E$250,3)</f>
        <v>10.130718954248366</v>
      </c>
      <c r="AC14" s="56">
        <f t="shared" si="20"/>
        <v>10.525345797233621</v>
      </c>
      <c r="AD14" s="56">
        <f t="shared" si="21"/>
        <v>10.919972640218878</v>
      </c>
      <c r="AE14" s="56">
        <f t="shared" si="22"/>
        <v>11.314599483204134</v>
      </c>
      <c r="AF14" s="56">
        <f t="shared" si="23"/>
        <v>11.709226326189391</v>
      </c>
      <c r="AG14" s="56">
        <f t="shared" si="24"/>
        <v>12.103853169174647</v>
      </c>
      <c r="AH14" s="56">
        <f t="shared" si="25"/>
        <v>12.498480012159902</v>
      </c>
      <c r="AI14" s="56">
        <f t="shared" si="26"/>
        <v>12.89310685514516</v>
      </c>
      <c r="AJ14" s="56">
        <f t="shared" si="27"/>
        <v>13.287733698130415</v>
      </c>
      <c r="AK14" s="56">
        <f t="shared" si="28"/>
        <v>13.682360541115672</v>
      </c>
      <c r="AL14" s="56">
        <f t="shared" si="29"/>
        <v>14.076987384100928</v>
      </c>
      <c r="AM14" s="56">
        <f t="shared" si="30"/>
        <v>14.471614227086183</v>
      </c>
      <c r="AN14" s="56">
        <f t="shared" si="31"/>
        <v>14.866241070071441</v>
      </c>
      <c r="AO14" s="56">
        <f t="shared" si="32"/>
        <v>15.260867913056696</v>
      </c>
      <c r="AP14" s="56">
        <f t="shared" si="33"/>
        <v>15.655494756041954</v>
      </c>
      <c r="AQ14" s="56">
        <f t="shared" si="34"/>
        <v>16.050121599027207</v>
      </c>
      <c r="AR14" s="56">
        <f t="shared" si="35"/>
        <v>16.444748442012465</v>
      </c>
      <c r="AS14" s="56">
        <f t="shared" si="36"/>
        <v>16.839375284997722</v>
      </c>
      <c r="AT14" s="56">
        <f t="shared" si="37"/>
        <v>17.234002127982979</v>
      </c>
      <c r="AU14" s="56">
        <f t="shared" si="38"/>
        <v>17.628628970968233</v>
      </c>
      <c r="AV14" s="68">
        <f>VLOOKUP(AV$3,Data_Enersys_VRLA!$A$231:$E$250,3)</f>
        <v>18.02325581395349</v>
      </c>
      <c r="AW14" s="56">
        <f t="shared" si="42"/>
        <v>18.417882656938747</v>
      </c>
      <c r="AX14" s="56">
        <f t="shared" si="47"/>
        <v>18.812509499924005</v>
      </c>
      <c r="AY14" s="56">
        <f t="shared" si="47"/>
        <v>19.207136342909262</v>
      </c>
      <c r="AZ14" s="56">
        <f t="shared" si="47"/>
        <v>19.601763185894519</v>
      </c>
      <c r="BA14" s="56">
        <f t="shared" si="47"/>
        <v>19.996390028879777</v>
      </c>
      <c r="BB14" s="56">
        <f t="shared" si="47"/>
        <v>20.391016871865034</v>
      </c>
      <c r="BC14" s="56">
        <f t="shared" si="47"/>
        <v>20.785643714850291</v>
      </c>
      <c r="BD14" s="56">
        <f t="shared" si="47"/>
        <v>21.180270557835549</v>
      </c>
      <c r="BE14" s="56">
        <f t="shared" si="47"/>
        <v>21.574897400820806</v>
      </c>
      <c r="BF14" s="56">
        <f t="shared" si="47"/>
        <v>21.969524243806063</v>
      </c>
      <c r="BG14" s="56">
        <f t="shared" si="47"/>
        <v>22.36415108679132</v>
      </c>
      <c r="BH14" s="56">
        <f t="shared" si="47"/>
        <v>22.758777929776578</v>
      </c>
      <c r="BI14" s="56">
        <f t="shared" si="47"/>
        <v>23.153404772761835</v>
      </c>
      <c r="BJ14" s="56">
        <f t="shared" si="47"/>
        <v>23.548031615747092</v>
      </c>
      <c r="BK14" s="56">
        <f t="shared" si="47"/>
        <v>23.94265845873235</v>
      </c>
      <c r="BL14" s="56">
        <f t="shared" si="47"/>
        <v>24.337285301717607</v>
      </c>
      <c r="BM14" s="56">
        <f t="shared" si="47"/>
        <v>24.731912144702864</v>
      </c>
      <c r="BN14" s="56">
        <f t="shared" si="47"/>
        <v>25.126538987688122</v>
      </c>
      <c r="BO14" s="56">
        <f t="shared" si="47"/>
        <v>25.521165830673379</v>
      </c>
      <c r="BP14" s="56">
        <f t="shared" si="47"/>
        <v>25.915792673658636</v>
      </c>
      <c r="BQ14" s="56">
        <f t="shared" si="47"/>
        <v>26.310419516643893</v>
      </c>
      <c r="BR14" s="56">
        <f t="shared" si="47"/>
        <v>26.705046359629151</v>
      </c>
      <c r="BS14" s="56">
        <f t="shared" si="47"/>
        <v>27.099673202614408</v>
      </c>
      <c r="BT14" s="56">
        <f t="shared" si="47"/>
        <v>27.494300045599665</v>
      </c>
      <c r="BU14" s="56">
        <f t="shared" si="47"/>
        <v>27.888926888584923</v>
      </c>
      <c r="BV14" s="56">
        <f t="shared" si="47"/>
        <v>28.28355373157018</v>
      </c>
      <c r="BW14" s="56">
        <f t="shared" si="47"/>
        <v>28.678180574555437</v>
      </c>
      <c r="BX14" s="56">
        <f t="shared" si="47"/>
        <v>29.072807417540695</v>
      </c>
      <c r="BY14" s="56">
        <f t="shared" si="47"/>
        <v>29.467434260525952</v>
      </c>
      <c r="BZ14" s="56">
        <f t="shared" si="47"/>
        <v>29.862061103511209</v>
      </c>
      <c r="CA14" s="56">
        <f t="shared" si="47"/>
        <v>30.256687946496466</v>
      </c>
      <c r="CB14" s="56">
        <f t="shared" si="47"/>
        <v>30.651314789481724</v>
      </c>
      <c r="CC14" s="56">
        <f t="shared" si="47"/>
        <v>31.045941632466981</v>
      </c>
      <c r="CD14" s="56">
        <f t="shared" si="47"/>
        <v>31.440568475452238</v>
      </c>
      <c r="CE14" s="56">
        <f t="shared" si="47"/>
        <v>31.835195318437496</v>
      </c>
      <c r="CF14" s="56">
        <f t="shared" si="47"/>
        <v>32.229822161422753</v>
      </c>
      <c r="CG14" s="56">
        <f t="shared" si="47"/>
        <v>32.624449004408007</v>
      </c>
      <c r="CH14" s="56">
        <f t="shared" si="47"/>
        <v>33.019075847393268</v>
      </c>
      <c r="CI14" s="56">
        <f t="shared" si="47"/>
        <v>33.413702690378528</v>
      </c>
      <c r="CJ14" s="56">
        <f t="shared" si="47"/>
        <v>33.808329533363789</v>
      </c>
      <c r="CK14" s="56">
        <f t="shared" si="47"/>
        <v>34.20295637634905</v>
      </c>
      <c r="CL14" s="56">
        <f t="shared" si="47"/>
        <v>34.597583219334311</v>
      </c>
      <c r="CM14" s="56">
        <f t="shared" si="47"/>
        <v>34.992210062319572</v>
      </c>
      <c r="CN14" s="56">
        <f t="shared" si="47"/>
        <v>35.386836905304833</v>
      </c>
      <c r="CO14" s="56">
        <f t="shared" si="47"/>
        <v>35.781463748290093</v>
      </c>
      <c r="CP14" s="56">
        <f t="shared" si="47"/>
        <v>36.176090591275354</v>
      </c>
      <c r="CQ14" s="56">
        <f t="shared" si="47"/>
        <v>36.570717434260615</v>
      </c>
      <c r="CR14" s="56">
        <f t="shared" si="47"/>
        <v>36.965344277245876</v>
      </c>
      <c r="CS14" s="56">
        <f t="shared" si="47"/>
        <v>37.359971120231137</v>
      </c>
      <c r="CT14" s="56">
        <f t="shared" si="47"/>
        <v>37.754597963216398</v>
      </c>
      <c r="CU14" s="56">
        <f t="shared" si="47"/>
        <v>38.149224806201659</v>
      </c>
      <c r="CV14" s="56">
        <f t="shared" si="47"/>
        <v>38.543851649186919</v>
      </c>
      <c r="CW14" s="56">
        <f t="shared" si="47"/>
        <v>38.93847849217218</v>
      </c>
      <c r="CX14" s="56">
        <f t="shared" si="47"/>
        <v>39.333105335157441</v>
      </c>
      <c r="CY14" s="56">
        <f t="shared" si="47"/>
        <v>39.727732178142702</v>
      </c>
      <c r="CZ14" s="56">
        <f t="shared" si="47"/>
        <v>40.122359021127963</v>
      </c>
      <c r="DA14" s="56">
        <f t="shared" si="47"/>
        <v>40.516985864113224</v>
      </c>
      <c r="DB14" s="56">
        <f t="shared" si="47"/>
        <v>40.911612707098485</v>
      </c>
      <c r="DC14" s="56">
        <f t="shared" si="47"/>
        <v>41.306239550083745</v>
      </c>
      <c r="DD14" s="56">
        <f t="shared" si="47"/>
        <v>41.700866393069006</v>
      </c>
      <c r="DE14" s="56">
        <f t="shared" si="47"/>
        <v>42.095493236054267</v>
      </c>
      <c r="DF14" s="56">
        <f t="shared" si="47"/>
        <v>42.490120079039528</v>
      </c>
      <c r="DG14" s="56">
        <f t="shared" si="47"/>
        <v>42.884746922024789</v>
      </c>
      <c r="DH14" s="56">
        <f t="shared" si="47"/>
        <v>43.27937376501005</v>
      </c>
      <c r="DI14" s="56">
        <f t="shared" ref="DI14:FT17" si="48">DH14+($AV14-$AU14)</f>
        <v>43.67400060799531</v>
      </c>
      <c r="DJ14" s="56">
        <f t="shared" si="48"/>
        <v>44.068627450980571</v>
      </c>
      <c r="DK14" s="56">
        <f t="shared" si="48"/>
        <v>44.463254293965832</v>
      </c>
      <c r="DL14" s="56">
        <f t="shared" si="48"/>
        <v>44.857881136951093</v>
      </c>
      <c r="DM14" s="56">
        <f t="shared" si="48"/>
        <v>45.252507979936354</v>
      </c>
      <c r="DN14" s="56">
        <f t="shared" si="48"/>
        <v>45.647134822921615</v>
      </c>
      <c r="DO14" s="56">
        <f t="shared" si="48"/>
        <v>46.041761665906876</v>
      </c>
      <c r="DP14" s="56">
        <f t="shared" si="48"/>
        <v>46.436388508892136</v>
      </c>
      <c r="DQ14" s="56">
        <f t="shared" si="48"/>
        <v>46.831015351877397</v>
      </c>
      <c r="DR14" s="56">
        <f t="shared" si="48"/>
        <v>47.225642194862658</v>
      </c>
      <c r="DS14" s="56">
        <f t="shared" si="48"/>
        <v>47.620269037847919</v>
      </c>
      <c r="DT14" s="56">
        <f t="shared" si="48"/>
        <v>48.01489588083318</v>
      </c>
      <c r="DU14" s="56">
        <f t="shared" si="48"/>
        <v>48.409522723818441</v>
      </c>
      <c r="DV14" s="56">
        <f t="shared" si="48"/>
        <v>48.804149566803702</v>
      </c>
      <c r="DW14" s="56">
        <f t="shared" si="48"/>
        <v>49.198776409788962</v>
      </c>
      <c r="DX14" s="56">
        <f t="shared" si="48"/>
        <v>49.593403252774223</v>
      </c>
      <c r="DY14" s="56">
        <f t="shared" si="48"/>
        <v>49.988030095759484</v>
      </c>
      <c r="DZ14" s="56">
        <f t="shared" si="48"/>
        <v>50.382656938744745</v>
      </c>
      <c r="EA14" s="56">
        <f t="shared" si="48"/>
        <v>50.777283781730006</v>
      </c>
      <c r="EB14" s="56">
        <f t="shared" si="48"/>
        <v>51.171910624715267</v>
      </c>
      <c r="EC14" s="56">
        <f t="shared" si="48"/>
        <v>51.566537467700527</v>
      </c>
      <c r="ED14" s="56">
        <f t="shared" si="48"/>
        <v>51.961164310685788</v>
      </c>
      <c r="EE14" s="56">
        <f t="shared" si="48"/>
        <v>52.355791153671049</v>
      </c>
      <c r="EF14" s="56">
        <f t="shared" si="48"/>
        <v>52.75041799665631</v>
      </c>
      <c r="EG14" s="56">
        <f t="shared" si="48"/>
        <v>53.145044839641571</v>
      </c>
      <c r="EH14" s="56">
        <f t="shared" si="48"/>
        <v>53.539671682626832</v>
      </c>
      <c r="EI14" s="56">
        <f t="shared" si="48"/>
        <v>53.934298525612093</v>
      </c>
      <c r="EJ14" s="56">
        <f t="shared" si="48"/>
        <v>54.328925368597353</v>
      </c>
      <c r="EK14" s="56">
        <f t="shared" si="48"/>
        <v>54.723552211582614</v>
      </c>
      <c r="EL14" s="56">
        <f t="shared" si="48"/>
        <v>55.118179054567875</v>
      </c>
      <c r="EM14" s="56">
        <f t="shared" si="48"/>
        <v>55.512805897553136</v>
      </c>
      <c r="EN14" s="56">
        <f t="shared" si="48"/>
        <v>55.907432740538397</v>
      </c>
      <c r="EO14" s="56">
        <f t="shared" si="48"/>
        <v>56.302059583523658</v>
      </c>
      <c r="EP14" s="56">
        <f t="shared" si="48"/>
        <v>56.696686426508919</v>
      </c>
      <c r="EQ14" s="56">
        <f t="shared" si="48"/>
        <v>57.091313269494179</v>
      </c>
      <c r="ER14" s="56">
        <f t="shared" si="48"/>
        <v>57.48594011247944</v>
      </c>
      <c r="ES14" s="56">
        <f t="shared" si="48"/>
        <v>57.880566955464701</v>
      </c>
      <c r="ET14" s="56">
        <f t="shared" si="48"/>
        <v>58.275193798449962</v>
      </c>
      <c r="EU14" s="56">
        <f t="shared" si="48"/>
        <v>58.669820641435223</v>
      </c>
      <c r="EV14" s="56">
        <f t="shared" si="48"/>
        <v>59.064447484420484</v>
      </c>
      <c r="EW14" s="56">
        <f t="shared" si="48"/>
        <v>59.459074327405744</v>
      </c>
      <c r="EX14" s="56">
        <f t="shared" si="48"/>
        <v>59.853701170391005</v>
      </c>
      <c r="EY14" s="56">
        <f t="shared" si="48"/>
        <v>60.248328013376266</v>
      </c>
      <c r="EZ14" s="56">
        <f t="shared" si="48"/>
        <v>60.642954856361527</v>
      </c>
      <c r="FA14" s="56">
        <f t="shared" si="48"/>
        <v>61.037581699346788</v>
      </c>
      <c r="FB14" s="56">
        <f t="shared" si="48"/>
        <v>61.432208542332049</v>
      </c>
      <c r="FC14" s="56">
        <f t="shared" si="48"/>
        <v>61.82683538531731</v>
      </c>
      <c r="FD14" s="56">
        <f t="shared" si="48"/>
        <v>62.22146222830257</v>
      </c>
      <c r="FE14" s="56">
        <f t="shared" si="48"/>
        <v>62.616089071287831</v>
      </c>
      <c r="FF14" s="56">
        <f t="shared" si="48"/>
        <v>63.010715914273092</v>
      </c>
      <c r="FG14" s="56">
        <f t="shared" si="48"/>
        <v>63.405342757258353</v>
      </c>
      <c r="FH14" s="56">
        <f t="shared" si="48"/>
        <v>63.799969600243614</v>
      </c>
      <c r="FI14" s="56">
        <f t="shared" si="48"/>
        <v>64.194596443228875</v>
      </c>
      <c r="FJ14" s="56">
        <f t="shared" si="48"/>
        <v>64.589223286214136</v>
      </c>
      <c r="FK14" s="56">
        <f t="shared" si="48"/>
        <v>64.983850129199396</v>
      </c>
      <c r="FL14" s="56">
        <f t="shared" si="48"/>
        <v>65.378476972184657</v>
      </c>
      <c r="FM14" s="56">
        <f t="shared" si="48"/>
        <v>65.773103815169918</v>
      </c>
      <c r="FN14" s="56">
        <f t="shared" si="48"/>
        <v>66.167730658155179</v>
      </c>
      <c r="FO14" s="56">
        <f t="shared" si="48"/>
        <v>66.56235750114044</v>
      </c>
      <c r="FP14" s="56">
        <f t="shared" si="48"/>
        <v>66.956984344125701</v>
      </c>
      <c r="FQ14" s="56">
        <f t="shared" si="48"/>
        <v>67.351611187110962</v>
      </c>
      <c r="FR14" s="56">
        <f t="shared" si="48"/>
        <v>67.746238030096222</v>
      </c>
      <c r="FS14" s="56">
        <f t="shared" si="48"/>
        <v>68.140864873081483</v>
      </c>
      <c r="FT14" s="56">
        <f t="shared" si="48"/>
        <v>68.535491716066744</v>
      </c>
      <c r="FU14" s="56">
        <f t="shared" si="45"/>
        <v>68.930118559052005</v>
      </c>
      <c r="FV14" s="56">
        <f t="shared" si="44"/>
        <v>69.324745402037266</v>
      </c>
      <c r="FW14" s="56">
        <f t="shared" si="44"/>
        <v>69.719372245022527</v>
      </c>
      <c r="FX14" s="56">
        <f t="shared" si="44"/>
        <v>70.113999088007787</v>
      </c>
      <c r="FY14" s="56">
        <f t="shared" si="44"/>
        <v>70.508625930993048</v>
      </c>
      <c r="FZ14" s="56">
        <f t="shared" si="44"/>
        <v>70.903252773978309</v>
      </c>
      <c r="GA14" s="56">
        <f t="shared" si="44"/>
        <v>71.29787961696357</v>
      </c>
      <c r="GB14" s="56">
        <f t="shared" si="44"/>
        <v>71.692506459948831</v>
      </c>
      <c r="GC14" s="56">
        <f t="shared" si="44"/>
        <v>72.087133302934092</v>
      </c>
      <c r="GD14" s="56">
        <f t="shared" si="44"/>
        <v>72.481760145919353</v>
      </c>
      <c r="GE14" s="56">
        <f t="shared" si="44"/>
        <v>72.876386988904613</v>
      </c>
      <c r="GF14" s="56">
        <f t="shared" si="44"/>
        <v>73.271013831889874</v>
      </c>
      <c r="GG14" s="56">
        <f t="shared" si="44"/>
        <v>73.665640674875135</v>
      </c>
      <c r="GH14" s="56">
        <f t="shared" si="44"/>
        <v>74.060267517860396</v>
      </c>
      <c r="GI14" s="56">
        <f t="shared" si="44"/>
        <v>74.454894360845657</v>
      </c>
      <c r="GJ14" s="56">
        <f t="shared" si="44"/>
        <v>74.849521203830918</v>
      </c>
      <c r="GK14" s="56">
        <f t="shared" si="44"/>
        <v>75.244148046816179</v>
      </c>
      <c r="GL14" s="56">
        <f t="shared" si="44"/>
        <v>75.638774889801439</v>
      </c>
      <c r="GM14" s="56">
        <f t="shared" si="44"/>
        <v>76.0334017327867</v>
      </c>
      <c r="GN14" s="56">
        <f t="shared" si="44"/>
        <v>76.428028575771961</v>
      </c>
      <c r="GO14" s="56">
        <f t="shared" si="44"/>
        <v>76.822655418757222</v>
      </c>
      <c r="GP14" s="56">
        <f t="shared" si="44"/>
        <v>77.217282261742483</v>
      </c>
      <c r="GQ14" s="56">
        <f t="shared" si="44"/>
        <v>77.611909104727744</v>
      </c>
      <c r="GR14" s="56">
        <f t="shared" si="44"/>
        <v>78.006535947713004</v>
      </c>
      <c r="GS14" s="70"/>
    </row>
    <row r="15" spans="1:201" x14ac:dyDescent="0.25">
      <c r="A15" s="32" t="str">
        <f>Data_Enersys_VRLA!A251</f>
        <v>Enersys Powersafe SBS 390</v>
      </c>
      <c r="B15" s="56">
        <f t="shared" si="10"/>
        <v>0.41570438799076215</v>
      </c>
      <c r="C15" s="56">
        <f t="shared" ref="C15:G19" si="49">$H15</f>
        <v>0.41570438799076215</v>
      </c>
      <c r="D15" s="56">
        <f t="shared" si="49"/>
        <v>0.41570438799076215</v>
      </c>
      <c r="E15" s="56">
        <f t="shared" si="49"/>
        <v>0.41570438799076215</v>
      </c>
      <c r="F15" s="56">
        <f t="shared" si="49"/>
        <v>0.41570438799076215</v>
      </c>
      <c r="G15" s="56">
        <f t="shared" si="49"/>
        <v>0.41570438799076215</v>
      </c>
      <c r="H15" s="68">
        <f>VLOOKUP(H$3,Data_Enersys_VRLA!$A$256:$E$275,3)</f>
        <v>0.41570438799076215</v>
      </c>
      <c r="I15" s="68">
        <f>VLOOKUP(I$3,Data_Enersys_VRLA!$A$256:$E$275,3)</f>
        <v>0.52708638360175697</v>
      </c>
      <c r="J15" s="68">
        <f>VLOOKUP(J$3,Data_Enersys_VRLA!$A$256:$E$275,3)</f>
        <v>0.63492063492063489</v>
      </c>
      <c r="K15" s="69">
        <f t="shared" si="11"/>
        <v>0.78499278499278491</v>
      </c>
      <c r="L15" s="68">
        <f>VLOOKUP(L$3,Data_Enersys_VRLA!$A$256:$E$275,3)</f>
        <v>0.93506493506493504</v>
      </c>
      <c r="M15" s="69">
        <f t="shared" si="12"/>
        <v>1.1213019345799429</v>
      </c>
      <c r="N15" s="69">
        <f t="shared" si="13"/>
        <v>1.3075389340949508</v>
      </c>
      <c r="O15" s="68">
        <f>VLOOKUP(O$3,Data_Enersys_VRLA!$A$256:$E$275,3)</f>
        <v>1.4937759336099585</v>
      </c>
      <c r="P15" s="56">
        <f t="shared" si="14"/>
        <v>2.5115938491579204</v>
      </c>
      <c r="Q15" s="68">
        <f>VLOOKUP(Q$3,Data_Enersys_VRLA!$A$256:$E$275,3)</f>
        <v>3.5294117647058822</v>
      </c>
      <c r="R15" s="68">
        <f>VLOOKUP(R$3,Data_Enersys_VRLA!$A$256:$E$275,3)</f>
        <v>5.4711246200607908</v>
      </c>
      <c r="S15" s="56">
        <f t="shared" si="15"/>
        <v>5.9555980882057087</v>
      </c>
      <c r="T15" s="68">
        <f>VLOOKUP(T$3,Data_Enersys_VRLA!$A$256:$E$275,3)</f>
        <v>6.4400715563506266</v>
      </c>
      <c r="U15" s="56">
        <f t="shared" si="16"/>
        <v>6.9161343408036497</v>
      </c>
      <c r="V15" s="68">
        <f>VLOOKUP(V$3,Data_Enersys_VRLA!$A$256:$E$275,3)</f>
        <v>7.3921971252566729</v>
      </c>
      <c r="W15" s="56">
        <f t="shared" si="17"/>
        <v>7.8340295971110958</v>
      </c>
      <c r="X15" s="68">
        <f>VLOOKUP(X$3,Data_Enersys_VRLA!$A$256:$E$275,3)</f>
        <v>8.2758620689655178</v>
      </c>
      <c r="Y15" s="56">
        <f t="shared" si="18"/>
        <v>8.7533156498673748</v>
      </c>
      <c r="Z15" s="68">
        <f>VLOOKUP(Z$3,Data_Enersys_VRLA!$A$256:$E$275,3)</f>
        <v>9.2307692307692299</v>
      </c>
      <c r="AA15" s="56">
        <f t="shared" si="19"/>
        <v>9.6574014221073039</v>
      </c>
      <c r="AB15" s="68">
        <f>VLOOKUP(AB$3,Data_Enersys_VRLA!$A$256:$E$275,3)</f>
        <v>10.084033613445378</v>
      </c>
      <c r="AC15" s="56">
        <f t="shared" si="20"/>
        <v>10.527200353825741</v>
      </c>
      <c r="AD15" s="56">
        <f t="shared" si="21"/>
        <v>10.970367094206104</v>
      </c>
      <c r="AE15" s="56">
        <f t="shared" si="22"/>
        <v>11.413533834586465</v>
      </c>
      <c r="AF15" s="56">
        <f t="shared" si="23"/>
        <v>11.856700574966828</v>
      </c>
      <c r="AG15" s="56">
        <f t="shared" si="24"/>
        <v>12.299867315347191</v>
      </c>
      <c r="AH15" s="56">
        <f t="shared" si="25"/>
        <v>12.743034055727554</v>
      </c>
      <c r="AI15" s="56">
        <f t="shared" si="26"/>
        <v>13.186200796107915</v>
      </c>
      <c r="AJ15" s="56">
        <f t="shared" si="27"/>
        <v>13.629367536488278</v>
      </c>
      <c r="AK15" s="56">
        <f t="shared" si="28"/>
        <v>14.072534276868641</v>
      </c>
      <c r="AL15" s="56">
        <f t="shared" si="29"/>
        <v>14.515701017249004</v>
      </c>
      <c r="AM15" s="56">
        <f t="shared" si="30"/>
        <v>14.958867757629367</v>
      </c>
      <c r="AN15" s="56">
        <f t="shared" si="31"/>
        <v>15.40203449800973</v>
      </c>
      <c r="AO15" s="56">
        <f t="shared" si="32"/>
        <v>15.845201238390093</v>
      </c>
      <c r="AP15" s="56">
        <f t="shared" si="33"/>
        <v>16.288367978770452</v>
      </c>
      <c r="AQ15" s="56">
        <f t="shared" si="34"/>
        <v>16.731534719150815</v>
      </c>
      <c r="AR15" s="56">
        <f t="shared" si="35"/>
        <v>17.174701459531178</v>
      </c>
      <c r="AS15" s="56">
        <f t="shared" si="36"/>
        <v>17.617868199911541</v>
      </c>
      <c r="AT15" s="56">
        <f t="shared" si="37"/>
        <v>18.061034940291904</v>
      </c>
      <c r="AU15" s="56">
        <f t="shared" si="38"/>
        <v>18.504201680672267</v>
      </c>
      <c r="AV15" s="68">
        <f>VLOOKUP(AV$3,Data_Enersys_VRLA!$A$256:$E$275,3)</f>
        <v>18.94736842105263</v>
      </c>
      <c r="AW15" s="56">
        <f t="shared" si="42"/>
        <v>19.390535161432993</v>
      </c>
      <c r="AX15" s="56">
        <f t="shared" ref="AX15:DI18" si="50">AW15+($AV15-$AU15)</f>
        <v>19.833701901813356</v>
      </c>
      <c r="AY15" s="56">
        <f t="shared" si="50"/>
        <v>20.276868642193719</v>
      </c>
      <c r="AZ15" s="56">
        <f t="shared" si="50"/>
        <v>20.720035382574082</v>
      </c>
      <c r="BA15" s="56">
        <f t="shared" si="50"/>
        <v>21.163202122954445</v>
      </c>
      <c r="BB15" s="56">
        <f t="shared" si="50"/>
        <v>21.606368863334808</v>
      </c>
      <c r="BC15" s="56">
        <f t="shared" si="50"/>
        <v>22.049535603715171</v>
      </c>
      <c r="BD15" s="56">
        <f t="shared" si="50"/>
        <v>22.492702344095534</v>
      </c>
      <c r="BE15" s="56">
        <f t="shared" si="50"/>
        <v>22.935869084475897</v>
      </c>
      <c r="BF15" s="56">
        <f t="shared" si="50"/>
        <v>23.37903582485626</v>
      </c>
      <c r="BG15" s="56">
        <f t="shared" si="50"/>
        <v>23.822202565236623</v>
      </c>
      <c r="BH15" s="56">
        <f t="shared" si="50"/>
        <v>24.265369305616986</v>
      </c>
      <c r="BI15" s="56">
        <f t="shared" si="50"/>
        <v>24.708536045997349</v>
      </c>
      <c r="BJ15" s="56">
        <f t="shared" si="50"/>
        <v>25.151702786377712</v>
      </c>
      <c r="BK15" s="56">
        <f t="shared" si="50"/>
        <v>25.594869526758075</v>
      </c>
      <c r="BL15" s="56">
        <f t="shared" si="50"/>
        <v>26.038036267138438</v>
      </c>
      <c r="BM15" s="56">
        <f t="shared" si="50"/>
        <v>26.481203007518801</v>
      </c>
      <c r="BN15" s="56">
        <f t="shared" si="50"/>
        <v>26.924369747899163</v>
      </c>
      <c r="BO15" s="56">
        <f t="shared" si="50"/>
        <v>27.367536488279526</v>
      </c>
      <c r="BP15" s="56">
        <f t="shared" si="50"/>
        <v>27.810703228659889</v>
      </c>
      <c r="BQ15" s="56">
        <f t="shared" si="50"/>
        <v>28.253869969040252</v>
      </c>
      <c r="BR15" s="56">
        <f t="shared" si="50"/>
        <v>28.697036709420615</v>
      </c>
      <c r="BS15" s="56">
        <f t="shared" si="50"/>
        <v>29.140203449800978</v>
      </c>
      <c r="BT15" s="56">
        <f t="shared" si="50"/>
        <v>29.583370190181341</v>
      </c>
      <c r="BU15" s="56">
        <f t="shared" si="50"/>
        <v>30.026536930561704</v>
      </c>
      <c r="BV15" s="56">
        <f t="shared" si="50"/>
        <v>30.469703670942067</v>
      </c>
      <c r="BW15" s="56">
        <f t="shared" si="50"/>
        <v>30.91287041132243</v>
      </c>
      <c r="BX15" s="56">
        <f t="shared" si="50"/>
        <v>31.356037151702793</v>
      </c>
      <c r="BY15" s="56">
        <f t="shared" si="50"/>
        <v>31.799203892083156</v>
      </c>
      <c r="BZ15" s="56">
        <f t="shared" si="50"/>
        <v>32.242370632463519</v>
      </c>
      <c r="CA15" s="56">
        <f t="shared" si="50"/>
        <v>32.685537372843882</v>
      </c>
      <c r="CB15" s="56">
        <f t="shared" si="50"/>
        <v>33.128704113224245</v>
      </c>
      <c r="CC15" s="56">
        <f t="shared" si="50"/>
        <v>33.571870853604608</v>
      </c>
      <c r="CD15" s="56">
        <f t="shared" si="50"/>
        <v>34.015037593984971</v>
      </c>
      <c r="CE15" s="56">
        <f t="shared" si="50"/>
        <v>34.458204334365334</v>
      </c>
      <c r="CF15" s="56">
        <f t="shared" si="50"/>
        <v>34.901371074745697</v>
      </c>
      <c r="CG15" s="56">
        <f t="shared" si="50"/>
        <v>35.34453781512606</v>
      </c>
      <c r="CH15" s="56">
        <f t="shared" si="50"/>
        <v>35.787704555506423</v>
      </c>
      <c r="CI15" s="56">
        <f t="shared" si="50"/>
        <v>36.230871295886786</v>
      </c>
      <c r="CJ15" s="56">
        <f t="shared" si="50"/>
        <v>36.674038036267149</v>
      </c>
      <c r="CK15" s="56">
        <f t="shared" si="50"/>
        <v>37.117204776647512</v>
      </c>
      <c r="CL15" s="56">
        <f t="shared" si="50"/>
        <v>37.560371517027875</v>
      </c>
      <c r="CM15" s="56">
        <f t="shared" si="50"/>
        <v>38.003538257408238</v>
      </c>
      <c r="CN15" s="56">
        <f t="shared" si="50"/>
        <v>38.446704997788601</v>
      </c>
      <c r="CO15" s="56">
        <f t="shared" si="50"/>
        <v>38.889871738168964</v>
      </c>
      <c r="CP15" s="56">
        <f t="shared" si="50"/>
        <v>39.333038478549327</v>
      </c>
      <c r="CQ15" s="56">
        <f t="shared" si="50"/>
        <v>39.77620521892969</v>
      </c>
      <c r="CR15" s="56">
        <f t="shared" si="50"/>
        <v>40.219371959310052</v>
      </c>
      <c r="CS15" s="56">
        <f t="shared" si="50"/>
        <v>40.662538699690415</v>
      </c>
      <c r="CT15" s="56">
        <f t="shared" si="50"/>
        <v>41.105705440070778</v>
      </c>
      <c r="CU15" s="56">
        <f t="shared" si="50"/>
        <v>41.548872180451141</v>
      </c>
      <c r="CV15" s="56">
        <f t="shared" si="50"/>
        <v>41.992038920831504</v>
      </c>
      <c r="CW15" s="56">
        <f t="shared" si="50"/>
        <v>42.435205661211867</v>
      </c>
      <c r="CX15" s="56">
        <f t="shared" si="50"/>
        <v>42.87837240159223</v>
      </c>
      <c r="CY15" s="56">
        <f t="shared" si="50"/>
        <v>43.321539141972593</v>
      </c>
      <c r="CZ15" s="56">
        <f t="shared" si="50"/>
        <v>43.764705882352956</v>
      </c>
      <c r="DA15" s="56">
        <f t="shared" si="50"/>
        <v>44.207872622733319</v>
      </c>
      <c r="DB15" s="56">
        <f t="shared" si="50"/>
        <v>44.651039363113682</v>
      </c>
      <c r="DC15" s="56">
        <f t="shared" si="50"/>
        <v>45.094206103494045</v>
      </c>
      <c r="DD15" s="56">
        <f t="shared" si="50"/>
        <v>45.537372843874408</v>
      </c>
      <c r="DE15" s="56">
        <f t="shared" si="50"/>
        <v>45.980539584254771</v>
      </c>
      <c r="DF15" s="56">
        <f t="shared" si="50"/>
        <v>46.423706324635134</v>
      </c>
      <c r="DG15" s="56">
        <f t="shared" si="50"/>
        <v>46.866873065015497</v>
      </c>
      <c r="DH15" s="56">
        <f t="shared" si="50"/>
        <v>47.31003980539586</v>
      </c>
      <c r="DI15" s="56">
        <f t="shared" si="50"/>
        <v>47.753206545776223</v>
      </c>
      <c r="DJ15" s="56">
        <f t="shared" si="48"/>
        <v>48.196373286156586</v>
      </c>
      <c r="DK15" s="56">
        <f t="shared" si="48"/>
        <v>48.639540026536949</v>
      </c>
      <c r="DL15" s="56">
        <f t="shared" si="48"/>
        <v>49.082706766917312</v>
      </c>
      <c r="DM15" s="56">
        <f t="shared" si="48"/>
        <v>49.525873507297675</v>
      </c>
      <c r="DN15" s="56">
        <f t="shared" si="48"/>
        <v>49.969040247678038</v>
      </c>
      <c r="DO15" s="56">
        <f t="shared" si="48"/>
        <v>50.412206988058401</v>
      </c>
      <c r="DP15" s="56">
        <f t="shared" si="48"/>
        <v>50.855373728438764</v>
      </c>
      <c r="DQ15" s="56">
        <f t="shared" si="48"/>
        <v>51.298540468819127</v>
      </c>
      <c r="DR15" s="56">
        <f t="shared" si="48"/>
        <v>51.74170720919949</v>
      </c>
      <c r="DS15" s="56">
        <f t="shared" si="48"/>
        <v>52.184873949579853</v>
      </c>
      <c r="DT15" s="56">
        <f t="shared" si="48"/>
        <v>52.628040689960216</v>
      </c>
      <c r="DU15" s="56">
        <f t="shared" si="48"/>
        <v>53.071207430340579</v>
      </c>
      <c r="DV15" s="56">
        <f t="shared" si="48"/>
        <v>53.514374170720941</v>
      </c>
      <c r="DW15" s="56">
        <f t="shared" si="48"/>
        <v>53.957540911101304</v>
      </c>
      <c r="DX15" s="56">
        <f t="shared" si="48"/>
        <v>54.400707651481667</v>
      </c>
      <c r="DY15" s="56">
        <f t="shared" si="48"/>
        <v>54.84387439186203</v>
      </c>
      <c r="DZ15" s="56">
        <f t="shared" si="48"/>
        <v>55.287041132242393</v>
      </c>
      <c r="EA15" s="56">
        <f t="shared" si="48"/>
        <v>55.730207872622756</v>
      </c>
      <c r="EB15" s="56">
        <f t="shared" si="48"/>
        <v>56.173374613003119</v>
      </c>
      <c r="EC15" s="56">
        <f t="shared" si="48"/>
        <v>56.616541353383482</v>
      </c>
      <c r="ED15" s="56">
        <f t="shared" si="48"/>
        <v>57.059708093763845</v>
      </c>
      <c r="EE15" s="56">
        <f t="shared" si="48"/>
        <v>57.502874834144208</v>
      </c>
      <c r="EF15" s="56">
        <f t="shared" si="48"/>
        <v>57.946041574524571</v>
      </c>
      <c r="EG15" s="56">
        <f t="shared" si="48"/>
        <v>58.389208314904934</v>
      </c>
      <c r="EH15" s="56">
        <f t="shared" si="48"/>
        <v>58.832375055285297</v>
      </c>
      <c r="EI15" s="56">
        <f t="shared" si="48"/>
        <v>59.27554179566566</v>
      </c>
      <c r="EJ15" s="56">
        <f t="shared" si="48"/>
        <v>59.718708536046023</v>
      </c>
      <c r="EK15" s="56">
        <f t="shared" si="48"/>
        <v>60.161875276426386</v>
      </c>
      <c r="EL15" s="56">
        <f t="shared" si="48"/>
        <v>60.605042016806749</v>
      </c>
      <c r="EM15" s="56">
        <f t="shared" si="48"/>
        <v>61.048208757187112</v>
      </c>
      <c r="EN15" s="56">
        <f t="shared" si="48"/>
        <v>61.491375497567475</v>
      </c>
      <c r="EO15" s="56">
        <f t="shared" si="48"/>
        <v>61.934542237947838</v>
      </c>
      <c r="EP15" s="56">
        <f t="shared" si="48"/>
        <v>62.377708978328201</v>
      </c>
      <c r="EQ15" s="56">
        <f t="shared" si="48"/>
        <v>62.820875718708564</v>
      </c>
      <c r="ER15" s="56">
        <f t="shared" si="48"/>
        <v>63.264042459088927</v>
      </c>
      <c r="ES15" s="56">
        <f t="shared" si="48"/>
        <v>63.70720919946929</v>
      </c>
      <c r="ET15" s="56">
        <f t="shared" si="48"/>
        <v>64.150375939849653</v>
      </c>
      <c r="EU15" s="56">
        <f t="shared" si="48"/>
        <v>64.593542680230016</v>
      </c>
      <c r="EV15" s="56">
        <f t="shared" si="48"/>
        <v>65.036709420610379</v>
      </c>
      <c r="EW15" s="56">
        <f t="shared" si="48"/>
        <v>65.479876160990742</v>
      </c>
      <c r="EX15" s="56">
        <f t="shared" si="48"/>
        <v>65.923042901371105</v>
      </c>
      <c r="EY15" s="56">
        <f t="shared" si="48"/>
        <v>66.366209641751468</v>
      </c>
      <c r="EZ15" s="56">
        <f t="shared" si="48"/>
        <v>66.80937638213183</v>
      </c>
      <c r="FA15" s="56">
        <f t="shared" si="48"/>
        <v>67.252543122512193</v>
      </c>
      <c r="FB15" s="56">
        <f t="shared" si="48"/>
        <v>67.695709862892556</v>
      </c>
      <c r="FC15" s="56">
        <f t="shared" si="48"/>
        <v>68.138876603272919</v>
      </c>
      <c r="FD15" s="56">
        <f t="shared" si="48"/>
        <v>68.582043343653282</v>
      </c>
      <c r="FE15" s="56">
        <f t="shared" si="48"/>
        <v>69.025210084033645</v>
      </c>
      <c r="FF15" s="56">
        <f t="shared" si="48"/>
        <v>69.468376824414008</v>
      </c>
      <c r="FG15" s="56">
        <f t="shared" si="48"/>
        <v>69.911543564794371</v>
      </c>
      <c r="FH15" s="56">
        <f t="shared" si="48"/>
        <v>70.354710305174734</v>
      </c>
      <c r="FI15" s="56">
        <f t="shared" si="48"/>
        <v>70.797877045555097</v>
      </c>
      <c r="FJ15" s="56">
        <f t="shared" si="48"/>
        <v>71.24104378593546</v>
      </c>
      <c r="FK15" s="56">
        <f t="shared" si="48"/>
        <v>71.684210526315823</v>
      </c>
      <c r="FL15" s="56">
        <f t="shared" si="48"/>
        <v>72.127377266696186</v>
      </c>
      <c r="FM15" s="56">
        <f t="shared" si="48"/>
        <v>72.570544007076549</v>
      </c>
      <c r="FN15" s="56">
        <f t="shared" si="48"/>
        <v>73.013710747456912</v>
      </c>
      <c r="FO15" s="56">
        <f t="shared" si="48"/>
        <v>73.456877487837275</v>
      </c>
      <c r="FP15" s="56">
        <f t="shared" si="48"/>
        <v>73.900044228217638</v>
      </c>
      <c r="FQ15" s="56">
        <f t="shared" si="48"/>
        <v>74.343210968598001</v>
      </c>
      <c r="FR15" s="56">
        <f t="shared" si="48"/>
        <v>74.786377708978364</v>
      </c>
      <c r="FS15" s="56">
        <f t="shared" si="48"/>
        <v>75.229544449358727</v>
      </c>
      <c r="FT15" s="56">
        <f t="shared" si="48"/>
        <v>75.67271118973909</v>
      </c>
      <c r="FU15" s="56">
        <f t="shared" si="45"/>
        <v>76.115877930119453</v>
      </c>
      <c r="FV15" s="56">
        <f t="shared" si="44"/>
        <v>76.559044670499816</v>
      </c>
      <c r="FW15" s="56">
        <f t="shared" si="44"/>
        <v>77.002211410880179</v>
      </c>
      <c r="FX15" s="56">
        <f t="shared" si="44"/>
        <v>77.445378151260542</v>
      </c>
      <c r="FY15" s="56">
        <f t="shared" si="44"/>
        <v>77.888544891640905</v>
      </c>
      <c r="FZ15" s="56">
        <f t="shared" si="44"/>
        <v>78.331711632021268</v>
      </c>
      <c r="GA15" s="56">
        <f t="shared" si="44"/>
        <v>78.774878372401631</v>
      </c>
      <c r="GB15" s="56">
        <f t="shared" si="44"/>
        <v>79.218045112781994</v>
      </c>
      <c r="GC15" s="56">
        <f t="shared" si="44"/>
        <v>79.661211853162357</v>
      </c>
      <c r="GD15" s="56">
        <f t="shared" si="44"/>
        <v>80.104378593542719</v>
      </c>
      <c r="GE15" s="56">
        <f t="shared" si="44"/>
        <v>80.547545333923082</v>
      </c>
      <c r="GF15" s="56">
        <f t="shared" si="44"/>
        <v>80.990712074303445</v>
      </c>
      <c r="GG15" s="56">
        <f t="shared" si="44"/>
        <v>81.433878814683808</v>
      </c>
      <c r="GH15" s="56">
        <f t="shared" si="44"/>
        <v>81.877045555064171</v>
      </c>
      <c r="GI15" s="56">
        <f t="shared" si="44"/>
        <v>82.320212295444534</v>
      </c>
      <c r="GJ15" s="56">
        <f t="shared" si="44"/>
        <v>82.763379035824897</v>
      </c>
      <c r="GK15" s="56">
        <f t="shared" si="44"/>
        <v>83.20654577620526</v>
      </c>
      <c r="GL15" s="56">
        <f t="shared" si="44"/>
        <v>83.649712516585623</v>
      </c>
      <c r="GM15" s="56">
        <f t="shared" si="44"/>
        <v>84.092879256965986</v>
      </c>
      <c r="GN15" s="56">
        <f t="shared" si="44"/>
        <v>84.536045997346349</v>
      </c>
      <c r="GO15" s="56">
        <f t="shared" si="44"/>
        <v>84.979212737726712</v>
      </c>
      <c r="GP15" s="56">
        <f t="shared" si="44"/>
        <v>85.422379478107075</v>
      </c>
      <c r="GQ15" s="56">
        <f t="shared" si="44"/>
        <v>85.865546218487438</v>
      </c>
      <c r="GR15" s="56">
        <f t="shared" si="44"/>
        <v>86.308712958867801</v>
      </c>
      <c r="GS15" s="70"/>
    </row>
    <row r="16" spans="1:201" x14ac:dyDescent="0.25">
      <c r="A16" s="32" t="str">
        <f>Data_Enersys_VRLA!A276</f>
        <v>Enersys Powersafe SBS B8</v>
      </c>
      <c r="B16" s="56">
        <f t="shared" si="10"/>
        <v>0.2089041095890411</v>
      </c>
      <c r="C16" s="56">
        <f t="shared" si="49"/>
        <v>0.2089041095890411</v>
      </c>
      <c r="D16" s="56">
        <f t="shared" si="49"/>
        <v>0.2089041095890411</v>
      </c>
      <c r="E16" s="56">
        <f t="shared" si="49"/>
        <v>0.2089041095890411</v>
      </c>
      <c r="F16" s="56">
        <f t="shared" si="49"/>
        <v>0.2089041095890411</v>
      </c>
      <c r="G16" s="56">
        <f t="shared" si="49"/>
        <v>0.2089041095890411</v>
      </c>
      <c r="H16" s="68">
        <f>VLOOKUP(H$3,Data_Enersys_VRLA!$A$281:$E$300,3)</f>
        <v>0.2089041095890411</v>
      </c>
      <c r="I16" s="68">
        <f>VLOOKUP(I$3,Data_Enersys_VRLA!$A$281:$E$300,3)</f>
        <v>0.3635280095351609</v>
      </c>
      <c r="J16" s="68">
        <f>VLOOKUP(J$3,Data_Enersys_VRLA!$A$281:$E$300,3)</f>
        <v>0.49674267100977199</v>
      </c>
      <c r="K16" s="69">
        <f t="shared" si="11"/>
        <v>0.66848152834235153</v>
      </c>
      <c r="L16" s="68">
        <f>VLOOKUP(L$3,Data_Enersys_VRLA!$A$281:$E$300,3)</f>
        <v>0.84022038567493118</v>
      </c>
      <c r="M16" s="69">
        <f t="shared" si="12"/>
        <v>1.0352248054032251</v>
      </c>
      <c r="N16" s="69">
        <f t="shared" si="13"/>
        <v>1.2302292251315192</v>
      </c>
      <c r="O16" s="68">
        <f>VLOOKUP(O$3,Data_Enersys_VRLA!$A$281:$E$300,3)</f>
        <v>1.4252336448598131</v>
      </c>
      <c r="P16" s="56">
        <f t="shared" si="14"/>
        <v>2.445571367884452</v>
      </c>
      <c r="Q16" s="68">
        <f>VLOOKUP(Q$3,Data_Enersys_VRLA!$A$281:$E$300,3)</f>
        <v>3.4659090909090908</v>
      </c>
      <c r="R16" s="68">
        <f>VLOOKUP(R$3,Data_Enersys_VRLA!$A$281:$E$300,3)</f>
        <v>5.4078014184397167</v>
      </c>
      <c r="S16" s="56">
        <f t="shared" si="15"/>
        <v>5.8942772782575155</v>
      </c>
      <c r="T16" s="68">
        <f>VLOOKUP(T$3,Data_Enersys_VRLA!$A$281:$E$300,3)</f>
        <v>6.3807531380753133</v>
      </c>
      <c r="U16" s="56">
        <f t="shared" si="16"/>
        <v>6.8739514482647106</v>
      </c>
      <c r="V16" s="68">
        <f>VLOOKUP(V$3,Data_Enersys_VRLA!$A$281:$E$300,3)</f>
        <v>7.367149758454107</v>
      </c>
      <c r="W16" s="56">
        <f t="shared" si="17"/>
        <v>7.7502415458937204</v>
      </c>
      <c r="X16" s="68">
        <f>VLOOKUP(X$3,Data_Enersys_VRLA!$A$281:$E$300,3)</f>
        <v>8.1333333333333329</v>
      </c>
      <c r="Y16" s="56">
        <f t="shared" si="18"/>
        <v>8.6189054726368148</v>
      </c>
      <c r="Z16" s="68">
        <f>VLOOKUP(Z$3,Data_Enersys_VRLA!$A$281:$E$300,3)</f>
        <v>9.1044776119402986</v>
      </c>
      <c r="AA16" s="56">
        <f t="shared" si="19"/>
        <v>9.601907680142336</v>
      </c>
      <c r="AB16" s="68">
        <f>VLOOKUP(AB$3,Data_Enersys_VRLA!$A$281:$E$300,3)</f>
        <v>10.099337748344372</v>
      </c>
      <c r="AC16" s="56">
        <f t="shared" si="20"/>
        <v>10.591102887070944</v>
      </c>
      <c r="AD16" s="56">
        <f t="shared" si="21"/>
        <v>11.082868025797517</v>
      </c>
      <c r="AE16" s="56">
        <f t="shared" si="22"/>
        <v>11.574633164524089</v>
      </c>
      <c r="AF16" s="56">
        <f t="shared" si="23"/>
        <v>12.066398303250661</v>
      </c>
      <c r="AG16" s="56">
        <f t="shared" si="24"/>
        <v>12.558163441977232</v>
      </c>
      <c r="AH16" s="56">
        <f t="shared" si="25"/>
        <v>13.049928580703806</v>
      </c>
      <c r="AI16" s="56">
        <f t="shared" si="26"/>
        <v>13.541693719430377</v>
      </c>
      <c r="AJ16" s="56">
        <f t="shared" si="27"/>
        <v>14.033458858156949</v>
      </c>
      <c r="AK16" s="56">
        <f t="shared" si="28"/>
        <v>14.525223996883522</v>
      </c>
      <c r="AL16" s="56">
        <f t="shared" si="29"/>
        <v>15.016989135610094</v>
      </c>
      <c r="AM16" s="56">
        <f t="shared" si="30"/>
        <v>15.508754274336667</v>
      </c>
      <c r="AN16" s="56">
        <f t="shared" si="31"/>
        <v>16.000519413063238</v>
      </c>
      <c r="AO16" s="56">
        <f t="shared" si="32"/>
        <v>16.492284551789812</v>
      </c>
      <c r="AP16" s="56">
        <f t="shared" si="33"/>
        <v>16.984049690516386</v>
      </c>
      <c r="AQ16" s="56">
        <f t="shared" si="34"/>
        <v>17.475814829242957</v>
      </c>
      <c r="AR16" s="56">
        <f t="shared" si="35"/>
        <v>17.967579967969527</v>
      </c>
      <c r="AS16" s="56">
        <f t="shared" si="36"/>
        <v>18.459345106696098</v>
      </c>
      <c r="AT16" s="56">
        <f t="shared" si="37"/>
        <v>18.951110245422672</v>
      </c>
      <c r="AU16" s="56">
        <f t="shared" si="38"/>
        <v>19.442875384149247</v>
      </c>
      <c r="AV16" s="68">
        <f>VLOOKUP(AV$3,Data_Enersys_VRLA!$A$281:$E$300,3)</f>
        <v>19.934640522875817</v>
      </c>
      <c r="AW16" s="56">
        <f t="shared" si="42"/>
        <v>20.426405661602388</v>
      </c>
      <c r="AX16" s="56">
        <f t="shared" si="50"/>
        <v>20.918170800328959</v>
      </c>
      <c r="AY16" s="56">
        <f t="shared" si="50"/>
        <v>21.409935939055529</v>
      </c>
      <c r="AZ16" s="56">
        <f t="shared" si="50"/>
        <v>21.9017010777821</v>
      </c>
      <c r="BA16" s="56">
        <f t="shared" si="50"/>
        <v>22.393466216508671</v>
      </c>
      <c r="BB16" s="56">
        <f t="shared" si="50"/>
        <v>22.885231355235241</v>
      </c>
      <c r="BC16" s="56">
        <f t="shared" si="50"/>
        <v>23.376996493961812</v>
      </c>
      <c r="BD16" s="56">
        <f t="shared" si="50"/>
        <v>23.868761632688383</v>
      </c>
      <c r="BE16" s="56">
        <f t="shared" si="50"/>
        <v>24.360526771414953</v>
      </c>
      <c r="BF16" s="56">
        <f t="shared" si="50"/>
        <v>24.852291910141524</v>
      </c>
      <c r="BG16" s="56">
        <f t="shared" si="50"/>
        <v>25.344057048868095</v>
      </c>
      <c r="BH16" s="56">
        <f t="shared" si="50"/>
        <v>25.835822187594665</v>
      </c>
      <c r="BI16" s="56">
        <f t="shared" si="50"/>
        <v>26.327587326321236</v>
      </c>
      <c r="BJ16" s="56">
        <f t="shared" si="50"/>
        <v>26.819352465047807</v>
      </c>
      <c r="BK16" s="56">
        <f t="shared" si="50"/>
        <v>27.311117603774377</v>
      </c>
      <c r="BL16" s="56">
        <f t="shared" si="50"/>
        <v>27.802882742500948</v>
      </c>
      <c r="BM16" s="56">
        <f t="shared" si="50"/>
        <v>28.294647881227519</v>
      </c>
      <c r="BN16" s="56">
        <f t="shared" si="50"/>
        <v>28.78641301995409</v>
      </c>
      <c r="BO16" s="56">
        <f t="shared" si="50"/>
        <v>29.27817815868066</v>
      </c>
      <c r="BP16" s="56">
        <f t="shared" si="50"/>
        <v>29.769943297407231</v>
      </c>
      <c r="BQ16" s="56">
        <f t="shared" si="50"/>
        <v>30.261708436133802</v>
      </c>
      <c r="BR16" s="56">
        <f t="shared" si="50"/>
        <v>30.753473574860372</v>
      </c>
      <c r="BS16" s="56">
        <f t="shared" si="50"/>
        <v>31.245238713586943</v>
      </c>
      <c r="BT16" s="56">
        <f t="shared" si="50"/>
        <v>31.737003852313514</v>
      </c>
      <c r="BU16" s="56">
        <f t="shared" si="50"/>
        <v>32.228768991040084</v>
      </c>
      <c r="BV16" s="56">
        <f t="shared" si="50"/>
        <v>32.720534129766655</v>
      </c>
      <c r="BW16" s="56">
        <f t="shared" si="50"/>
        <v>33.212299268493226</v>
      </c>
      <c r="BX16" s="56">
        <f t="shared" si="50"/>
        <v>33.704064407219796</v>
      </c>
      <c r="BY16" s="56">
        <f t="shared" si="50"/>
        <v>34.195829545946367</v>
      </c>
      <c r="BZ16" s="56">
        <f t="shared" si="50"/>
        <v>34.687594684672938</v>
      </c>
      <c r="CA16" s="56">
        <f t="shared" si="50"/>
        <v>35.179359823399508</v>
      </c>
      <c r="CB16" s="56">
        <f t="shared" si="50"/>
        <v>35.671124962126079</v>
      </c>
      <c r="CC16" s="56">
        <f t="shared" si="50"/>
        <v>36.16289010085265</v>
      </c>
      <c r="CD16" s="56">
        <f t="shared" si="50"/>
        <v>36.65465523957922</v>
      </c>
      <c r="CE16" s="56">
        <f t="shared" si="50"/>
        <v>37.146420378305791</v>
      </c>
      <c r="CF16" s="56">
        <f t="shared" si="50"/>
        <v>37.638185517032362</v>
      </c>
      <c r="CG16" s="56">
        <f t="shared" si="50"/>
        <v>38.129950655758932</v>
      </c>
      <c r="CH16" s="56">
        <f t="shared" si="50"/>
        <v>38.621715794485503</v>
      </c>
      <c r="CI16" s="56">
        <f t="shared" si="50"/>
        <v>39.113480933212074</v>
      </c>
      <c r="CJ16" s="56">
        <f t="shared" si="50"/>
        <v>39.605246071938645</v>
      </c>
      <c r="CK16" s="56">
        <f t="shared" si="50"/>
        <v>40.097011210665215</v>
      </c>
      <c r="CL16" s="56">
        <f t="shared" si="50"/>
        <v>40.588776349391786</v>
      </c>
      <c r="CM16" s="56">
        <f t="shared" si="50"/>
        <v>41.080541488118357</v>
      </c>
      <c r="CN16" s="56">
        <f t="shared" si="50"/>
        <v>41.572306626844927</v>
      </c>
      <c r="CO16" s="56">
        <f t="shared" si="50"/>
        <v>42.064071765571498</v>
      </c>
      <c r="CP16" s="56">
        <f t="shared" si="50"/>
        <v>42.555836904298069</v>
      </c>
      <c r="CQ16" s="56">
        <f t="shared" si="50"/>
        <v>43.047602043024639</v>
      </c>
      <c r="CR16" s="56">
        <f t="shared" si="50"/>
        <v>43.53936718175121</v>
      </c>
      <c r="CS16" s="56">
        <f t="shared" si="50"/>
        <v>44.031132320477781</v>
      </c>
      <c r="CT16" s="56">
        <f t="shared" si="50"/>
        <v>44.522897459204351</v>
      </c>
      <c r="CU16" s="56">
        <f t="shared" si="50"/>
        <v>45.014662597930922</v>
      </c>
      <c r="CV16" s="56">
        <f t="shared" si="50"/>
        <v>45.506427736657493</v>
      </c>
      <c r="CW16" s="56">
        <f t="shared" si="50"/>
        <v>45.998192875384063</v>
      </c>
      <c r="CX16" s="56">
        <f t="shared" si="50"/>
        <v>46.489958014110634</v>
      </c>
      <c r="CY16" s="56">
        <f t="shared" si="50"/>
        <v>46.981723152837205</v>
      </c>
      <c r="CZ16" s="56">
        <f t="shared" si="50"/>
        <v>47.473488291563775</v>
      </c>
      <c r="DA16" s="56">
        <f t="shared" si="50"/>
        <v>47.965253430290346</v>
      </c>
      <c r="DB16" s="56">
        <f t="shared" si="50"/>
        <v>48.457018569016917</v>
      </c>
      <c r="DC16" s="56">
        <f t="shared" si="50"/>
        <v>48.948783707743488</v>
      </c>
      <c r="DD16" s="56">
        <f t="shared" si="50"/>
        <v>49.440548846470058</v>
      </c>
      <c r="DE16" s="56">
        <f t="shared" si="50"/>
        <v>49.932313985196629</v>
      </c>
      <c r="DF16" s="56">
        <f t="shared" si="50"/>
        <v>50.4240791239232</v>
      </c>
      <c r="DG16" s="56">
        <f t="shared" si="50"/>
        <v>50.91584426264977</v>
      </c>
      <c r="DH16" s="56">
        <f t="shared" si="50"/>
        <v>51.407609401376341</v>
      </c>
      <c r="DI16" s="56">
        <f t="shared" si="50"/>
        <v>51.899374540102912</v>
      </c>
      <c r="DJ16" s="56">
        <f t="shared" si="48"/>
        <v>52.391139678829482</v>
      </c>
      <c r="DK16" s="56">
        <f t="shared" si="48"/>
        <v>52.882904817556053</v>
      </c>
      <c r="DL16" s="56">
        <f t="shared" si="48"/>
        <v>53.374669956282624</v>
      </c>
      <c r="DM16" s="56">
        <f t="shared" si="48"/>
        <v>53.866435095009194</v>
      </c>
      <c r="DN16" s="56">
        <f t="shared" si="48"/>
        <v>54.358200233735765</v>
      </c>
      <c r="DO16" s="56">
        <f t="shared" si="48"/>
        <v>54.849965372462336</v>
      </c>
      <c r="DP16" s="56">
        <f t="shared" si="48"/>
        <v>55.341730511188906</v>
      </c>
      <c r="DQ16" s="56">
        <f t="shared" si="48"/>
        <v>55.833495649915477</v>
      </c>
      <c r="DR16" s="56">
        <f t="shared" si="48"/>
        <v>56.325260788642048</v>
      </c>
      <c r="DS16" s="56">
        <f t="shared" si="48"/>
        <v>56.817025927368618</v>
      </c>
      <c r="DT16" s="56">
        <f t="shared" si="48"/>
        <v>57.308791066095189</v>
      </c>
      <c r="DU16" s="56">
        <f t="shared" si="48"/>
        <v>57.80055620482176</v>
      </c>
      <c r="DV16" s="56">
        <f t="shared" si="48"/>
        <v>58.292321343548331</v>
      </c>
      <c r="DW16" s="56">
        <f t="shared" si="48"/>
        <v>58.784086482274901</v>
      </c>
      <c r="DX16" s="56">
        <f t="shared" si="48"/>
        <v>59.275851621001472</v>
      </c>
      <c r="DY16" s="56">
        <f t="shared" si="48"/>
        <v>59.767616759728043</v>
      </c>
      <c r="DZ16" s="56">
        <f t="shared" si="48"/>
        <v>60.259381898454613</v>
      </c>
      <c r="EA16" s="56">
        <f t="shared" si="48"/>
        <v>60.751147037181184</v>
      </c>
      <c r="EB16" s="56">
        <f t="shared" si="48"/>
        <v>61.242912175907755</v>
      </c>
      <c r="EC16" s="56">
        <f t="shared" si="48"/>
        <v>61.734677314634325</v>
      </c>
      <c r="ED16" s="56">
        <f t="shared" si="48"/>
        <v>62.226442453360896</v>
      </c>
      <c r="EE16" s="56">
        <f t="shared" si="48"/>
        <v>62.718207592087467</v>
      </c>
      <c r="EF16" s="56">
        <f t="shared" si="48"/>
        <v>63.209972730814037</v>
      </c>
      <c r="EG16" s="56">
        <f t="shared" si="48"/>
        <v>63.701737869540608</v>
      </c>
      <c r="EH16" s="56">
        <f t="shared" si="48"/>
        <v>64.193503008267186</v>
      </c>
      <c r="EI16" s="56">
        <f t="shared" si="48"/>
        <v>64.685268146993764</v>
      </c>
      <c r="EJ16" s="56">
        <f t="shared" si="48"/>
        <v>65.177033285720341</v>
      </c>
      <c r="EK16" s="56">
        <f t="shared" si="48"/>
        <v>65.668798424446919</v>
      </c>
      <c r="EL16" s="56">
        <f t="shared" si="48"/>
        <v>66.160563563173497</v>
      </c>
      <c r="EM16" s="56">
        <f t="shared" si="48"/>
        <v>66.652328701900075</v>
      </c>
      <c r="EN16" s="56">
        <f t="shared" si="48"/>
        <v>67.144093840626653</v>
      </c>
      <c r="EO16" s="56">
        <f t="shared" si="48"/>
        <v>67.63585897935323</v>
      </c>
      <c r="EP16" s="56">
        <f t="shared" si="48"/>
        <v>68.127624118079808</v>
      </c>
      <c r="EQ16" s="56">
        <f t="shared" si="48"/>
        <v>68.619389256806386</v>
      </c>
      <c r="ER16" s="56">
        <f t="shared" si="48"/>
        <v>69.111154395532964</v>
      </c>
      <c r="ES16" s="56">
        <f t="shared" si="48"/>
        <v>69.602919534259541</v>
      </c>
      <c r="ET16" s="56">
        <f t="shared" si="48"/>
        <v>70.094684672986119</v>
      </c>
      <c r="EU16" s="56">
        <f t="shared" si="48"/>
        <v>70.586449811712697</v>
      </c>
      <c r="EV16" s="56">
        <f t="shared" si="48"/>
        <v>71.078214950439275</v>
      </c>
      <c r="EW16" s="56">
        <f t="shared" si="48"/>
        <v>71.569980089165853</v>
      </c>
      <c r="EX16" s="56">
        <f t="shared" si="48"/>
        <v>72.06174522789243</v>
      </c>
      <c r="EY16" s="56">
        <f t="shared" si="48"/>
        <v>72.553510366619008</v>
      </c>
      <c r="EZ16" s="56">
        <f t="shared" si="48"/>
        <v>73.045275505345586</v>
      </c>
      <c r="FA16" s="56">
        <f t="shared" si="48"/>
        <v>73.537040644072164</v>
      </c>
      <c r="FB16" s="56">
        <f t="shared" si="48"/>
        <v>74.028805782798742</v>
      </c>
      <c r="FC16" s="56">
        <f t="shared" si="48"/>
        <v>74.520570921525319</v>
      </c>
      <c r="FD16" s="56">
        <f t="shared" si="48"/>
        <v>75.012336060251897</v>
      </c>
      <c r="FE16" s="56">
        <f t="shared" si="48"/>
        <v>75.504101198978475</v>
      </c>
      <c r="FF16" s="56">
        <f t="shared" si="48"/>
        <v>75.995866337705053</v>
      </c>
      <c r="FG16" s="56">
        <f t="shared" si="48"/>
        <v>76.487631476431631</v>
      </c>
      <c r="FH16" s="56">
        <f t="shared" si="48"/>
        <v>76.979396615158208</v>
      </c>
      <c r="FI16" s="56">
        <f t="shared" si="48"/>
        <v>77.471161753884786</v>
      </c>
      <c r="FJ16" s="56">
        <f t="shared" si="48"/>
        <v>77.962926892611364</v>
      </c>
      <c r="FK16" s="56">
        <f t="shared" si="48"/>
        <v>78.454692031337942</v>
      </c>
      <c r="FL16" s="56">
        <f t="shared" si="48"/>
        <v>78.946457170064519</v>
      </c>
      <c r="FM16" s="56">
        <f t="shared" si="48"/>
        <v>79.438222308791097</v>
      </c>
      <c r="FN16" s="56">
        <f t="shared" si="48"/>
        <v>79.929987447517675</v>
      </c>
      <c r="FO16" s="56">
        <f t="shared" si="48"/>
        <v>80.421752586244253</v>
      </c>
      <c r="FP16" s="56">
        <f t="shared" si="48"/>
        <v>80.913517724970831</v>
      </c>
      <c r="FQ16" s="56">
        <f t="shared" si="48"/>
        <v>81.405282863697408</v>
      </c>
      <c r="FR16" s="56">
        <f t="shared" si="48"/>
        <v>81.897048002423986</v>
      </c>
      <c r="FS16" s="56">
        <f t="shared" si="48"/>
        <v>82.388813141150564</v>
      </c>
      <c r="FT16" s="56">
        <f t="shared" si="48"/>
        <v>82.880578279877142</v>
      </c>
      <c r="FU16" s="56">
        <f t="shared" si="45"/>
        <v>83.37234341860372</v>
      </c>
      <c r="FV16" s="56">
        <f t="shared" si="44"/>
        <v>83.864108557330297</v>
      </c>
      <c r="FW16" s="56">
        <f t="shared" si="44"/>
        <v>84.355873696056875</v>
      </c>
      <c r="FX16" s="56">
        <f t="shared" si="44"/>
        <v>84.847638834783453</v>
      </c>
      <c r="FY16" s="56">
        <f t="shared" si="44"/>
        <v>85.339403973510031</v>
      </c>
      <c r="FZ16" s="56">
        <f t="shared" si="44"/>
        <v>85.831169112236608</v>
      </c>
      <c r="GA16" s="56">
        <f t="shared" si="44"/>
        <v>86.322934250963186</v>
      </c>
      <c r="GB16" s="56">
        <f t="shared" si="44"/>
        <v>86.814699389689764</v>
      </c>
      <c r="GC16" s="56">
        <f t="shared" si="44"/>
        <v>87.306464528416342</v>
      </c>
      <c r="GD16" s="56">
        <f t="shared" si="44"/>
        <v>87.79822966714292</v>
      </c>
      <c r="GE16" s="56">
        <f t="shared" si="44"/>
        <v>88.289994805869497</v>
      </c>
      <c r="GF16" s="56">
        <f t="shared" si="44"/>
        <v>88.781759944596075</v>
      </c>
      <c r="GG16" s="56">
        <f t="shared" si="44"/>
        <v>89.273525083322653</v>
      </c>
      <c r="GH16" s="56">
        <f t="shared" si="44"/>
        <v>89.765290222049231</v>
      </c>
      <c r="GI16" s="56">
        <f t="shared" si="44"/>
        <v>90.257055360775809</v>
      </c>
      <c r="GJ16" s="56">
        <f t="shared" si="44"/>
        <v>90.748820499502386</v>
      </c>
      <c r="GK16" s="56">
        <f t="shared" si="44"/>
        <v>91.240585638228964</v>
      </c>
      <c r="GL16" s="56">
        <f t="shared" si="44"/>
        <v>91.732350776955542</v>
      </c>
      <c r="GM16" s="56">
        <f t="shared" si="44"/>
        <v>92.22411591568212</v>
      </c>
      <c r="GN16" s="56">
        <f t="shared" si="44"/>
        <v>92.715881054408698</v>
      </c>
      <c r="GO16" s="56">
        <f t="shared" si="44"/>
        <v>93.207646193135275</v>
      </c>
      <c r="GP16" s="56">
        <f t="shared" si="44"/>
        <v>93.699411331861853</v>
      </c>
      <c r="GQ16" s="56">
        <f t="shared" si="44"/>
        <v>94.191176470588431</v>
      </c>
      <c r="GR16" s="56">
        <f t="shared" si="44"/>
        <v>94.682941609315009</v>
      </c>
      <c r="GS16" s="70"/>
    </row>
    <row r="17" spans="1:201" x14ac:dyDescent="0.25">
      <c r="A17" s="46" t="str">
        <f>Data_Enersys_VRLA!A301</f>
        <v>Enersys Powersafe SBS B10</v>
      </c>
      <c r="B17" s="56">
        <f t="shared" si="10"/>
        <v>0.29534883720930233</v>
      </c>
      <c r="C17" s="56">
        <f t="shared" si="49"/>
        <v>0.29534883720930233</v>
      </c>
      <c r="D17" s="56">
        <f t="shared" si="49"/>
        <v>0.29534883720930233</v>
      </c>
      <c r="E17" s="56">
        <f t="shared" si="49"/>
        <v>0.29534883720930233</v>
      </c>
      <c r="F17" s="56">
        <f t="shared" si="49"/>
        <v>0.29534883720930233</v>
      </c>
      <c r="G17" s="56">
        <f t="shared" si="49"/>
        <v>0.29534883720930233</v>
      </c>
      <c r="H17" s="68">
        <f>VLOOKUP(H$3,Data_Enersys_VRLA!$A$306:$E$325,3)</f>
        <v>0.29534883720930233</v>
      </c>
      <c r="I17" s="68">
        <f>VLOOKUP(I$3,Data_Enersys_VRLA!$A$306:$E$325,3)</f>
        <v>0.4110032362459547</v>
      </c>
      <c r="J17" s="68">
        <f>VLOOKUP(J$3,Data_Enersys_VRLA!$A$306:$E$325,3)</f>
        <v>0.52479338842975209</v>
      </c>
      <c r="K17" s="69">
        <f t="shared" si="11"/>
        <v>0.69048658185532552</v>
      </c>
      <c r="L17" s="68">
        <f>VLOOKUP(L$3,Data_Enersys_VRLA!$A$306:$E$325,3)</f>
        <v>0.85617977528089895</v>
      </c>
      <c r="M17" s="69">
        <f t="shared" si="12"/>
        <v>1.0688257325402071</v>
      </c>
      <c r="N17" s="69">
        <f t="shared" si="13"/>
        <v>1.2814716897995153</v>
      </c>
      <c r="O17" s="68">
        <f>VLOOKUP(O$3,Data_Enersys_VRLA!$A$306:$E$325,3)</f>
        <v>1.4941176470588236</v>
      </c>
      <c r="P17" s="56">
        <f t="shared" si="14"/>
        <v>2.7191085129704056</v>
      </c>
      <c r="Q17" s="68">
        <f>VLOOKUP(Q$3,Data_Enersys_VRLA!$A$306:$E$325,3)</f>
        <v>3.9440993788819876</v>
      </c>
      <c r="R17" s="68">
        <f>VLOOKUP(R$3,Data_Enersys_VRLA!$A$306:$E$325,3)</f>
        <v>6.2561576354679804</v>
      </c>
      <c r="S17" s="56">
        <f t="shared" si="15"/>
        <v>6.8127983535173566</v>
      </c>
      <c r="T17" s="68">
        <f>VLOOKUP(T$3,Data_Enersys_VRLA!$A$306:$E$325,3)</f>
        <v>7.3694390715667319</v>
      </c>
      <c r="U17" s="56">
        <f t="shared" si="16"/>
        <v>7.9086663207057608</v>
      </c>
      <c r="V17" s="68">
        <f>VLOOKUP(V$3,Data_Enersys_VRLA!$A$306:$E$325,3)</f>
        <v>8.4478935698447906</v>
      </c>
      <c r="W17" s="56">
        <f t="shared" si="17"/>
        <v>8.8365375839538736</v>
      </c>
      <c r="X17" s="68">
        <f>VLOOKUP(X$3,Data_Enersys_VRLA!$A$306:$E$325,3)</f>
        <v>9.2251815980629548</v>
      </c>
      <c r="Y17" s="56">
        <f t="shared" si="18"/>
        <v>9.4847135611798148</v>
      </c>
      <c r="Z17" s="68">
        <f>VLOOKUP(Z$3,Data_Enersys_VRLA!$A$306:$E$325,3)</f>
        <v>9.7442455242966748</v>
      </c>
      <c r="AA17" s="56">
        <f t="shared" si="19"/>
        <v>9.9657056498488714</v>
      </c>
      <c r="AB17" s="68">
        <f>VLOOKUP(AB$3,Data_Enersys_VRLA!$A$306:$E$325,3)</f>
        <v>10.18716577540107</v>
      </c>
      <c r="AC17" s="56">
        <f t="shared" si="20"/>
        <v>10.584950343773873</v>
      </c>
      <c r="AD17" s="56">
        <f t="shared" si="21"/>
        <v>10.982734912146677</v>
      </c>
      <c r="AE17" s="56">
        <f t="shared" si="22"/>
        <v>11.380519480519482</v>
      </c>
      <c r="AF17" s="56">
        <f t="shared" si="23"/>
        <v>11.778304048892284</v>
      </c>
      <c r="AG17" s="56">
        <f t="shared" si="24"/>
        <v>12.176088617265087</v>
      </c>
      <c r="AH17" s="56">
        <f t="shared" si="25"/>
        <v>12.573873185637892</v>
      </c>
      <c r="AI17" s="56">
        <f t="shared" si="26"/>
        <v>12.971657754010696</v>
      </c>
      <c r="AJ17" s="56">
        <f t="shared" si="27"/>
        <v>13.369442322383499</v>
      </c>
      <c r="AK17" s="56">
        <f t="shared" si="28"/>
        <v>13.767226890756302</v>
      </c>
      <c r="AL17" s="56">
        <f t="shared" si="29"/>
        <v>14.165011459129106</v>
      </c>
      <c r="AM17" s="56">
        <f t="shared" si="30"/>
        <v>14.562796027501911</v>
      </c>
      <c r="AN17" s="56">
        <f t="shared" si="31"/>
        <v>14.960580595874713</v>
      </c>
      <c r="AO17" s="56">
        <f t="shared" si="32"/>
        <v>15.358365164247516</v>
      </c>
      <c r="AP17" s="56">
        <f t="shared" si="33"/>
        <v>15.756149732620321</v>
      </c>
      <c r="AQ17" s="56">
        <f t="shared" si="34"/>
        <v>16.153934300993125</v>
      </c>
      <c r="AR17" s="56">
        <f t="shared" si="35"/>
        <v>16.551718869365928</v>
      </c>
      <c r="AS17" s="56">
        <f t="shared" si="36"/>
        <v>16.949503437738731</v>
      </c>
      <c r="AT17" s="56">
        <f t="shared" si="37"/>
        <v>17.347288006111533</v>
      </c>
      <c r="AU17" s="56">
        <f t="shared" si="38"/>
        <v>17.74507257448434</v>
      </c>
      <c r="AV17" s="68">
        <f>VLOOKUP(AV$3,Data_Enersys_VRLA!$A$306:$E$325,3)</f>
        <v>18.142857142857142</v>
      </c>
      <c r="AW17" s="56">
        <f t="shared" si="42"/>
        <v>18.540641711229945</v>
      </c>
      <c r="AX17" s="56">
        <f t="shared" si="50"/>
        <v>18.938426279602748</v>
      </c>
      <c r="AY17" s="56">
        <f t="shared" si="50"/>
        <v>19.336210847975551</v>
      </c>
      <c r="AZ17" s="56">
        <f t="shared" si="50"/>
        <v>19.733995416348353</v>
      </c>
      <c r="BA17" s="56">
        <f t="shared" si="50"/>
        <v>20.131779984721156</v>
      </c>
      <c r="BB17" s="56">
        <f t="shared" si="50"/>
        <v>20.529564553093959</v>
      </c>
      <c r="BC17" s="56">
        <f t="shared" si="50"/>
        <v>20.927349121466762</v>
      </c>
      <c r="BD17" s="56">
        <f t="shared" si="50"/>
        <v>21.325133689839564</v>
      </c>
      <c r="BE17" s="56">
        <f t="shared" si="50"/>
        <v>21.722918258212367</v>
      </c>
      <c r="BF17" s="56">
        <f t="shared" si="50"/>
        <v>22.12070282658517</v>
      </c>
      <c r="BG17" s="56">
        <f t="shared" si="50"/>
        <v>22.518487394957972</v>
      </c>
      <c r="BH17" s="56">
        <f t="shared" si="50"/>
        <v>22.916271963330775</v>
      </c>
      <c r="BI17" s="56">
        <f t="shared" si="50"/>
        <v>23.314056531703578</v>
      </c>
      <c r="BJ17" s="56">
        <f t="shared" si="50"/>
        <v>23.711841100076381</v>
      </c>
      <c r="BK17" s="56">
        <f t="shared" si="50"/>
        <v>24.109625668449183</v>
      </c>
      <c r="BL17" s="56">
        <f t="shared" si="50"/>
        <v>24.507410236821986</v>
      </c>
      <c r="BM17" s="56">
        <f t="shared" si="50"/>
        <v>24.905194805194789</v>
      </c>
      <c r="BN17" s="56">
        <f t="shared" si="50"/>
        <v>25.302979373567592</v>
      </c>
      <c r="BO17" s="56">
        <f t="shared" si="50"/>
        <v>25.700763941940394</v>
      </c>
      <c r="BP17" s="56">
        <f t="shared" si="50"/>
        <v>26.098548510313197</v>
      </c>
      <c r="BQ17" s="56">
        <f t="shared" si="50"/>
        <v>26.496333078686</v>
      </c>
      <c r="BR17" s="56">
        <f t="shared" si="50"/>
        <v>26.894117647058803</v>
      </c>
      <c r="BS17" s="56">
        <f t="shared" si="50"/>
        <v>27.291902215431605</v>
      </c>
      <c r="BT17" s="56">
        <f t="shared" si="50"/>
        <v>27.689686783804408</v>
      </c>
      <c r="BU17" s="56">
        <f t="shared" si="50"/>
        <v>28.087471352177211</v>
      </c>
      <c r="BV17" s="56">
        <f t="shared" si="50"/>
        <v>28.485255920550014</v>
      </c>
      <c r="BW17" s="56">
        <f t="shared" si="50"/>
        <v>28.883040488922816</v>
      </c>
      <c r="BX17" s="56">
        <f t="shared" si="50"/>
        <v>29.280825057295619</v>
      </c>
      <c r="BY17" s="56">
        <f t="shared" si="50"/>
        <v>29.678609625668422</v>
      </c>
      <c r="BZ17" s="56">
        <f t="shared" si="50"/>
        <v>30.076394194041224</v>
      </c>
      <c r="CA17" s="56">
        <f t="shared" si="50"/>
        <v>30.474178762414027</v>
      </c>
      <c r="CB17" s="56">
        <f t="shared" si="50"/>
        <v>30.87196333078683</v>
      </c>
      <c r="CC17" s="56">
        <f t="shared" si="50"/>
        <v>31.269747899159633</v>
      </c>
      <c r="CD17" s="56">
        <f t="shared" si="50"/>
        <v>31.667532467532435</v>
      </c>
      <c r="CE17" s="56">
        <f t="shared" si="50"/>
        <v>32.065317035905238</v>
      </c>
      <c r="CF17" s="56">
        <f t="shared" si="50"/>
        <v>32.463101604278037</v>
      </c>
      <c r="CG17" s="56">
        <f t="shared" si="50"/>
        <v>32.860886172650837</v>
      </c>
      <c r="CH17" s="56">
        <f t="shared" si="50"/>
        <v>33.258670741023636</v>
      </c>
      <c r="CI17" s="56">
        <f t="shared" si="50"/>
        <v>33.656455309396435</v>
      </c>
      <c r="CJ17" s="56">
        <f t="shared" si="50"/>
        <v>34.054239877769234</v>
      </c>
      <c r="CK17" s="56">
        <f t="shared" si="50"/>
        <v>34.452024446142033</v>
      </c>
      <c r="CL17" s="56">
        <f t="shared" si="50"/>
        <v>34.849809014514832</v>
      </c>
      <c r="CM17" s="56">
        <f t="shared" si="50"/>
        <v>35.247593582887632</v>
      </c>
      <c r="CN17" s="56">
        <f t="shared" si="50"/>
        <v>35.645378151260431</v>
      </c>
      <c r="CO17" s="56">
        <f t="shared" si="50"/>
        <v>36.04316271963323</v>
      </c>
      <c r="CP17" s="56">
        <f t="shared" si="50"/>
        <v>36.440947288006029</v>
      </c>
      <c r="CQ17" s="56">
        <f t="shared" si="50"/>
        <v>36.838731856378828</v>
      </c>
      <c r="CR17" s="56">
        <f t="shared" si="50"/>
        <v>37.236516424751628</v>
      </c>
      <c r="CS17" s="56">
        <f t="shared" si="50"/>
        <v>37.634300993124427</v>
      </c>
      <c r="CT17" s="56">
        <f t="shared" si="50"/>
        <v>38.032085561497226</v>
      </c>
      <c r="CU17" s="56">
        <f t="shared" si="50"/>
        <v>38.429870129870025</v>
      </c>
      <c r="CV17" s="56">
        <f t="shared" si="50"/>
        <v>38.827654698242824</v>
      </c>
      <c r="CW17" s="56">
        <f t="shared" si="50"/>
        <v>39.225439266615624</v>
      </c>
      <c r="CX17" s="56">
        <f t="shared" si="50"/>
        <v>39.623223834988423</v>
      </c>
      <c r="CY17" s="56">
        <f t="shared" si="50"/>
        <v>40.021008403361222</v>
      </c>
      <c r="CZ17" s="56">
        <f t="shared" si="50"/>
        <v>40.418792971734021</v>
      </c>
      <c r="DA17" s="56">
        <f t="shared" si="50"/>
        <v>40.81657754010682</v>
      </c>
      <c r="DB17" s="56">
        <f t="shared" si="50"/>
        <v>41.214362108479619</v>
      </c>
      <c r="DC17" s="56">
        <f t="shared" si="50"/>
        <v>41.612146676852419</v>
      </c>
      <c r="DD17" s="56">
        <f t="shared" si="50"/>
        <v>42.009931245225218</v>
      </c>
      <c r="DE17" s="56">
        <f t="shared" si="50"/>
        <v>42.407715813598017</v>
      </c>
      <c r="DF17" s="56">
        <f t="shared" si="50"/>
        <v>42.805500381970816</v>
      </c>
      <c r="DG17" s="56">
        <f t="shared" si="50"/>
        <v>43.203284950343615</v>
      </c>
      <c r="DH17" s="56">
        <f t="shared" si="50"/>
        <v>43.601069518716415</v>
      </c>
      <c r="DI17" s="56">
        <f t="shared" si="50"/>
        <v>43.998854087089214</v>
      </c>
      <c r="DJ17" s="56">
        <f t="shared" si="48"/>
        <v>44.396638655462013</v>
      </c>
      <c r="DK17" s="56">
        <f t="shared" si="48"/>
        <v>44.794423223834812</v>
      </c>
      <c r="DL17" s="56">
        <f t="shared" si="48"/>
        <v>45.192207792207611</v>
      </c>
      <c r="DM17" s="56">
        <f t="shared" si="48"/>
        <v>45.58999236058041</v>
      </c>
      <c r="DN17" s="56">
        <f t="shared" si="48"/>
        <v>45.98777692895321</v>
      </c>
      <c r="DO17" s="56">
        <f t="shared" si="48"/>
        <v>46.385561497326009</v>
      </c>
      <c r="DP17" s="56">
        <f t="shared" si="48"/>
        <v>46.783346065698808</v>
      </c>
      <c r="DQ17" s="56">
        <f t="shared" si="48"/>
        <v>47.181130634071607</v>
      </c>
      <c r="DR17" s="56">
        <f t="shared" si="48"/>
        <v>47.578915202444406</v>
      </c>
      <c r="DS17" s="56">
        <f t="shared" si="48"/>
        <v>47.976699770817206</v>
      </c>
      <c r="DT17" s="56">
        <f t="shared" si="48"/>
        <v>48.374484339190005</v>
      </c>
      <c r="DU17" s="56">
        <f t="shared" si="48"/>
        <v>48.772268907562804</v>
      </c>
      <c r="DV17" s="56">
        <f t="shared" si="48"/>
        <v>49.170053475935603</v>
      </c>
      <c r="DW17" s="56">
        <f t="shared" si="48"/>
        <v>49.567838044308402</v>
      </c>
      <c r="DX17" s="56">
        <f t="shared" si="48"/>
        <v>49.965622612681202</v>
      </c>
      <c r="DY17" s="56">
        <f t="shared" si="48"/>
        <v>50.363407181054001</v>
      </c>
      <c r="DZ17" s="56">
        <f t="shared" si="48"/>
        <v>50.7611917494268</v>
      </c>
      <c r="EA17" s="56">
        <f t="shared" si="48"/>
        <v>51.158976317799599</v>
      </c>
      <c r="EB17" s="56">
        <f t="shared" si="48"/>
        <v>51.556760886172398</v>
      </c>
      <c r="EC17" s="56">
        <f t="shared" si="48"/>
        <v>51.954545454545197</v>
      </c>
      <c r="ED17" s="56">
        <f t="shared" si="48"/>
        <v>52.352330022917997</v>
      </c>
      <c r="EE17" s="56">
        <f t="shared" si="48"/>
        <v>52.750114591290796</v>
      </c>
      <c r="EF17" s="56">
        <f t="shared" si="48"/>
        <v>53.147899159663595</v>
      </c>
      <c r="EG17" s="56">
        <f t="shared" si="48"/>
        <v>53.545683728036394</v>
      </c>
      <c r="EH17" s="56">
        <f t="shared" si="48"/>
        <v>53.943468296409193</v>
      </c>
      <c r="EI17" s="56">
        <f t="shared" si="48"/>
        <v>54.341252864781993</v>
      </c>
      <c r="EJ17" s="56">
        <f t="shared" si="48"/>
        <v>54.739037433154792</v>
      </c>
      <c r="EK17" s="56">
        <f t="shared" si="48"/>
        <v>55.136822001527591</v>
      </c>
      <c r="EL17" s="56">
        <f t="shared" si="48"/>
        <v>55.53460656990039</v>
      </c>
      <c r="EM17" s="56">
        <f t="shared" si="48"/>
        <v>55.932391138273189</v>
      </c>
      <c r="EN17" s="56">
        <f t="shared" si="48"/>
        <v>56.330175706645988</v>
      </c>
      <c r="EO17" s="56">
        <f t="shared" si="48"/>
        <v>56.727960275018788</v>
      </c>
      <c r="EP17" s="56">
        <f t="shared" si="48"/>
        <v>57.125744843391587</v>
      </c>
      <c r="EQ17" s="56">
        <f t="shared" si="48"/>
        <v>57.523529411764386</v>
      </c>
      <c r="ER17" s="56">
        <f t="shared" si="48"/>
        <v>57.921313980137185</v>
      </c>
      <c r="ES17" s="56">
        <f t="shared" si="48"/>
        <v>58.319098548509984</v>
      </c>
      <c r="ET17" s="56">
        <f t="shared" si="48"/>
        <v>58.716883116882784</v>
      </c>
      <c r="EU17" s="56">
        <f t="shared" si="48"/>
        <v>59.114667685255583</v>
      </c>
      <c r="EV17" s="56">
        <f t="shared" si="48"/>
        <v>59.512452253628382</v>
      </c>
      <c r="EW17" s="56">
        <f t="shared" si="48"/>
        <v>59.910236822001181</v>
      </c>
      <c r="EX17" s="56">
        <f t="shared" si="48"/>
        <v>60.30802139037398</v>
      </c>
      <c r="EY17" s="56">
        <f t="shared" si="48"/>
        <v>60.70580595874678</v>
      </c>
      <c r="EZ17" s="56">
        <f t="shared" si="48"/>
        <v>61.103590527119579</v>
      </c>
      <c r="FA17" s="56">
        <f t="shared" si="48"/>
        <v>61.501375095492378</v>
      </c>
      <c r="FB17" s="56">
        <f t="shared" si="48"/>
        <v>61.899159663865177</v>
      </c>
      <c r="FC17" s="56">
        <f t="shared" si="48"/>
        <v>62.296944232237976</v>
      </c>
      <c r="FD17" s="56">
        <f t="shared" si="48"/>
        <v>62.694728800610775</v>
      </c>
      <c r="FE17" s="56">
        <f t="shared" si="48"/>
        <v>63.092513368983575</v>
      </c>
      <c r="FF17" s="56">
        <f t="shared" si="48"/>
        <v>63.490297937356374</v>
      </c>
      <c r="FG17" s="56">
        <f t="shared" si="48"/>
        <v>63.888082505729173</v>
      </c>
      <c r="FH17" s="56">
        <f t="shared" si="48"/>
        <v>64.285867074101972</v>
      </c>
      <c r="FI17" s="56">
        <f t="shared" si="48"/>
        <v>64.683651642474771</v>
      </c>
      <c r="FJ17" s="56">
        <f t="shared" si="48"/>
        <v>65.081436210847571</v>
      </c>
      <c r="FK17" s="56">
        <f t="shared" si="48"/>
        <v>65.47922077922037</v>
      </c>
      <c r="FL17" s="56">
        <f t="shared" si="48"/>
        <v>65.877005347593169</v>
      </c>
      <c r="FM17" s="56">
        <f t="shared" si="48"/>
        <v>66.274789915965968</v>
      </c>
      <c r="FN17" s="56">
        <f t="shared" si="48"/>
        <v>66.672574484338767</v>
      </c>
      <c r="FO17" s="56">
        <f t="shared" si="48"/>
        <v>67.070359052711567</v>
      </c>
      <c r="FP17" s="56">
        <f t="shared" si="48"/>
        <v>67.468143621084366</v>
      </c>
      <c r="FQ17" s="56">
        <f t="shared" si="48"/>
        <v>67.865928189457165</v>
      </c>
      <c r="FR17" s="56">
        <f t="shared" si="48"/>
        <v>68.263712757829964</v>
      </c>
      <c r="FS17" s="56">
        <f t="shared" si="48"/>
        <v>68.661497326202763</v>
      </c>
      <c r="FT17" s="56">
        <f t="shared" si="48"/>
        <v>69.059281894575562</v>
      </c>
      <c r="FU17" s="56">
        <f t="shared" si="45"/>
        <v>69.457066462948362</v>
      </c>
      <c r="FV17" s="56">
        <f t="shared" si="44"/>
        <v>69.854851031321161</v>
      </c>
      <c r="FW17" s="56">
        <f t="shared" si="44"/>
        <v>70.25263559969396</v>
      </c>
      <c r="FX17" s="56">
        <f t="shared" si="44"/>
        <v>70.650420168066759</v>
      </c>
      <c r="FY17" s="56">
        <f t="shared" si="44"/>
        <v>71.048204736439558</v>
      </c>
      <c r="FZ17" s="56">
        <f t="shared" si="44"/>
        <v>71.445989304812358</v>
      </c>
      <c r="GA17" s="56">
        <f t="shared" si="44"/>
        <v>71.843773873185157</v>
      </c>
      <c r="GB17" s="56">
        <f t="shared" si="44"/>
        <v>72.241558441557956</v>
      </c>
      <c r="GC17" s="56">
        <f t="shared" si="44"/>
        <v>72.639343009930755</v>
      </c>
      <c r="GD17" s="56">
        <f t="shared" si="44"/>
        <v>73.037127578303554</v>
      </c>
      <c r="GE17" s="56">
        <f t="shared" si="44"/>
        <v>73.434912146676353</v>
      </c>
      <c r="GF17" s="56">
        <f t="shared" si="44"/>
        <v>73.832696715049153</v>
      </c>
      <c r="GG17" s="56">
        <f t="shared" si="44"/>
        <v>74.230481283421952</v>
      </c>
      <c r="GH17" s="56">
        <f t="shared" si="44"/>
        <v>74.628265851794751</v>
      </c>
      <c r="GI17" s="56">
        <f t="shared" si="44"/>
        <v>75.02605042016755</v>
      </c>
      <c r="GJ17" s="56">
        <f t="shared" si="44"/>
        <v>75.423834988540349</v>
      </c>
      <c r="GK17" s="56">
        <f t="shared" si="44"/>
        <v>75.821619556913149</v>
      </c>
      <c r="GL17" s="56">
        <f t="shared" si="44"/>
        <v>76.219404125285948</v>
      </c>
      <c r="GM17" s="56">
        <f t="shared" si="44"/>
        <v>76.617188693658747</v>
      </c>
      <c r="GN17" s="56">
        <f t="shared" si="44"/>
        <v>77.014973262031546</v>
      </c>
      <c r="GO17" s="56">
        <f t="shared" si="44"/>
        <v>77.412757830404345</v>
      </c>
      <c r="GP17" s="56">
        <f t="shared" si="44"/>
        <v>77.810542398777145</v>
      </c>
      <c r="GQ17" s="56">
        <f t="shared" si="44"/>
        <v>78.208326967149944</v>
      </c>
      <c r="GR17" s="56">
        <f t="shared" si="44"/>
        <v>78.606111535522743</v>
      </c>
      <c r="GS17" s="70"/>
    </row>
    <row r="18" spans="1:201" x14ac:dyDescent="0.25">
      <c r="A18" s="32" t="str">
        <f>Data_Enersys_VRLA!A326</f>
        <v>Enersys Powersafe SBS B14</v>
      </c>
      <c r="B18" s="56">
        <f t="shared" si="10"/>
        <v>0.31968911917098447</v>
      </c>
      <c r="C18" s="56">
        <f t="shared" si="49"/>
        <v>0.31968911917098447</v>
      </c>
      <c r="D18" s="56">
        <f t="shared" si="49"/>
        <v>0.31968911917098447</v>
      </c>
      <c r="E18" s="56">
        <f t="shared" si="49"/>
        <v>0.31968911917098447</v>
      </c>
      <c r="F18" s="56">
        <f t="shared" si="49"/>
        <v>0.31968911917098447</v>
      </c>
      <c r="G18" s="56">
        <f t="shared" si="49"/>
        <v>0.31968911917098447</v>
      </c>
      <c r="H18" s="68">
        <f>VLOOKUP(H$3,Data_Enersys_VRLA!$A$331:$E$350,3)</f>
        <v>0.31968911917098447</v>
      </c>
      <c r="I18" s="68">
        <f>VLOOKUP(I$3,Data_Enersys_VRLA!$A$331:$E$350,3)</f>
        <v>0.43146853146853148</v>
      </c>
      <c r="J18" s="68">
        <f>VLOOKUP(J$3,Data_Enersys_VRLA!$A$331:$E$350,3)</f>
        <v>0.53652173913043477</v>
      </c>
      <c r="K18" s="69">
        <f t="shared" si="11"/>
        <v>0.68179974355985551</v>
      </c>
      <c r="L18" s="68">
        <f>VLOOKUP(L$3,Data_Enersys_VRLA!$A$331:$E$350,3)</f>
        <v>0.82707774798927625</v>
      </c>
      <c r="M18" s="69">
        <f t="shared" si="12"/>
        <v>1.006399914588721</v>
      </c>
      <c r="N18" s="69">
        <f t="shared" si="13"/>
        <v>1.1857220811881657</v>
      </c>
      <c r="O18" s="68">
        <f>VLOOKUP(O$3,Data_Enersys_VRLA!$A$331:$E$350,3)</f>
        <v>1.3650442477876106</v>
      </c>
      <c r="P18" s="56">
        <f t="shared" si="14"/>
        <v>2.3683144736205812</v>
      </c>
      <c r="Q18" s="68">
        <f>VLOOKUP(Q$3,Data_Enersys_VRLA!$A$331:$E$350,3)</f>
        <v>3.3715846994535519</v>
      </c>
      <c r="R18" s="68">
        <f>VLOOKUP(R$3,Data_Enersys_VRLA!$A$331:$E$350,3)</f>
        <v>5.2735042735042743</v>
      </c>
      <c r="S18" s="56">
        <f t="shared" si="15"/>
        <v>5.7592217723796679</v>
      </c>
      <c r="T18" s="68">
        <f>VLOOKUP(T$3,Data_Enersys_VRLA!$A$331:$E$350,3)</f>
        <v>6.2449392712550607</v>
      </c>
      <c r="U18" s="56">
        <f t="shared" si="16"/>
        <v>6.7180407311986254</v>
      </c>
      <c r="V18" s="68">
        <f>VLOOKUP(V$3,Data_Enersys_VRLA!$A$331:$E$350,3)</f>
        <v>7.1911421911421911</v>
      </c>
      <c r="W18" s="56">
        <f t="shared" si="17"/>
        <v>7.660129725347117</v>
      </c>
      <c r="X18" s="68">
        <f>VLOOKUP(X$3,Data_Enersys_VRLA!$A$331:$E$350,3)</f>
        <v>8.1291172595520429</v>
      </c>
      <c r="Y18" s="56">
        <f t="shared" si="18"/>
        <v>8.6013233356583747</v>
      </c>
      <c r="Z18" s="68">
        <f>VLOOKUP(Z$3,Data_Enersys_VRLA!$A$331:$E$350,3)</f>
        <v>9.0735294117647065</v>
      </c>
      <c r="AA18" s="56">
        <f t="shared" si="19"/>
        <v>9.5367647058823533</v>
      </c>
      <c r="AB18" s="68">
        <f>VLOOKUP(AB$3,Data_Enersys_VRLA!$A$331:$E$350,3)</f>
        <v>10</v>
      </c>
      <c r="AC18" s="56">
        <f t="shared" si="20"/>
        <v>10.45807453416149</v>
      </c>
      <c r="AD18" s="56">
        <f t="shared" si="21"/>
        <v>10.916149068322982</v>
      </c>
      <c r="AE18" s="56">
        <f t="shared" si="22"/>
        <v>11.374223602484472</v>
      </c>
      <c r="AF18" s="56">
        <f t="shared" si="23"/>
        <v>11.832298136645964</v>
      </c>
      <c r="AG18" s="56">
        <f t="shared" si="24"/>
        <v>12.290372670807454</v>
      </c>
      <c r="AH18" s="56">
        <f t="shared" si="25"/>
        <v>12.748447204968944</v>
      </c>
      <c r="AI18" s="56">
        <f t="shared" si="26"/>
        <v>13.206521739130435</v>
      </c>
      <c r="AJ18" s="56">
        <f t="shared" si="27"/>
        <v>13.664596273291925</v>
      </c>
      <c r="AK18" s="56">
        <f t="shared" si="28"/>
        <v>14.122670807453417</v>
      </c>
      <c r="AL18" s="56">
        <f t="shared" si="29"/>
        <v>14.580745341614907</v>
      </c>
      <c r="AM18" s="56">
        <f t="shared" si="30"/>
        <v>15.038819875776397</v>
      </c>
      <c r="AN18" s="56">
        <f t="shared" si="31"/>
        <v>15.496894409937889</v>
      </c>
      <c r="AO18" s="56">
        <f t="shared" si="32"/>
        <v>15.954968944099379</v>
      </c>
      <c r="AP18" s="56">
        <f t="shared" si="33"/>
        <v>16.413043478260871</v>
      </c>
      <c r="AQ18" s="56">
        <f t="shared" si="34"/>
        <v>16.871118012422361</v>
      </c>
      <c r="AR18" s="56">
        <f t="shared" si="35"/>
        <v>17.329192546583851</v>
      </c>
      <c r="AS18" s="56">
        <f t="shared" si="36"/>
        <v>17.787267080745345</v>
      </c>
      <c r="AT18" s="56">
        <f t="shared" si="37"/>
        <v>18.245341614906835</v>
      </c>
      <c r="AU18" s="56">
        <f t="shared" si="38"/>
        <v>18.703416149068325</v>
      </c>
      <c r="AV18" s="68">
        <f>VLOOKUP(AV$3,Data_Enersys_VRLA!$A$331:$E$350,3)</f>
        <v>19.161490683229815</v>
      </c>
      <c r="AW18" s="56">
        <f t="shared" si="42"/>
        <v>19.619565217391305</v>
      </c>
      <c r="AX18" s="56">
        <f t="shared" si="50"/>
        <v>20.077639751552795</v>
      </c>
      <c r="AY18" s="56">
        <f t="shared" si="50"/>
        <v>20.535714285714285</v>
      </c>
      <c r="AZ18" s="56">
        <f t="shared" si="50"/>
        <v>20.993788819875775</v>
      </c>
      <c r="BA18" s="56">
        <f t="shared" si="50"/>
        <v>21.451863354037265</v>
      </c>
      <c r="BB18" s="56">
        <f t="shared" si="50"/>
        <v>21.909937888198755</v>
      </c>
      <c r="BC18" s="56">
        <f t="shared" si="50"/>
        <v>22.368012422360245</v>
      </c>
      <c r="BD18" s="56">
        <f t="shared" si="50"/>
        <v>22.826086956521735</v>
      </c>
      <c r="BE18" s="56">
        <f t="shared" si="50"/>
        <v>23.284161490683225</v>
      </c>
      <c r="BF18" s="56">
        <f t="shared" si="50"/>
        <v>23.742236024844715</v>
      </c>
      <c r="BG18" s="56">
        <f t="shared" si="50"/>
        <v>24.200310559006205</v>
      </c>
      <c r="BH18" s="56">
        <f t="shared" si="50"/>
        <v>24.658385093167695</v>
      </c>
      <c r="BI18" s="56">
        <f t="shared" si="50"/>
        <v>25.116459627329185</v>
      </c>
      <c r="BJ18" s="56">
        <f t="shared" si="50"/>
        <v>25.574534161490675</v>
      </c>
      <c r="BK18" s="56">
        <f t="shared" si="50"/>
        <v>26.032608695652165</v>
      </c>
      <c r="BL18" s="56">
        <f t="shared" si="50"/>
        <v>26.490683229813655</v>
      </c>
      <c r="BM18" s="56">
        <f t="shared" si="50"/>
        <v>26.948757763975145</v>
      </c>
      <c r="BN18" s="56">
        <f t="shared" si="50"/>
        <v>27.406832298136635</v>
      </c>
      <c r="BO18" s="56">
        <f t="shared" si="50"/>
        <v>27.864906832298125</v>
      </c>
      <c r="BP18" s="56">
        <f t="shared" si="50"/>
        <v>28.322981366459615</v>
      </c>
      <c r="BQ18" s="56">
        <f t="shared" si="50"/>
        <v>28.781055900621105</v>
      </c>
      <c r="BR18" s="56">
        <f t="shared" si="50"/>
        <v>29.239130434782595</v>
      </c>
      <c r="BS18" s="56">
        <f t="shared" si="50"/>
        <v>29.697204968944085</v>
      </c>
      <c r="BT18" s="56">
        <f t="shared" si="50"/>
        <v>30.155279503105575</v>
      </c>
      <c r="BU18" s="56">
        <f t="shared" si="50"/>
        <v>30.613354037267065</v>
      </c>
      <c r="BV18" s="56">
        <f t="shared" si="50"/>
        <v>31.071428571428555</v>
      </c>
      <c r="BW18" s="56">
        <f t="shared" si="50"/>
        <v>31.529503105590045</v>
      </c>
      <c r="BX18" s="56">
        <f t="shared" si="50"/>
        <v>31.987577639751535</v>
      </c>
      <c r="BY18" s="56">
        <f t="shared" si="50"/>
        <v>32.445652173913025</v>
      </c>
      <c r="BZ18" s="56">
        <f t="shared" si="50"/>
        <v>32.903726708074515</v>
      </c>
      <c r="CA18" s="56">
        <f t="shared" si="50"/>
        <v>33.361801242236005</v>
      </c>
      <c r="CB18" s="56">
        <f t="shared" si="50"/>
        <v>33.819875776397495</v>
      </c>
      <c r="CC18" s="56">
        <f t="shared" si="50"/>
        <v>34.277950310558985</v>
      </c>
      <c r="CD18" s="56">
        <f t="shared" si="50"/>
        <v>34.736024844720475</v>
      </c>
      <c r="CE18" s="56">
        <f t="shared" si="50"/>
        <v>35.194099378881965</v>
      </c>
      <c r="CF18" s="56">
        <f t="shared" si="50"/>
        <v>35.652173913043455</v>
      </c>
      <c r="CG18" s="56">
        <f t="shared" si="50"/>
        <v>36.110248447204945</v>
      </c>
      <c r="CH18" s="56">
        <f t="shared" si="50"/>
        <v>36.568322981366435</v>
      </c>
      <c r="CI18" s="56">
        <f t="shared" si="50"/>
        <v>37.026397515527925</v>
      </c>
      <c r="CJ18" s="56">
        <f t="shared" si="50"/>
        <v>37.484472049689415</v>
      </c>
      <c r="CK18" s="56">
        <f t="shared" si="50"/>
        <v>37.942546583850906</v>
      </c>
      <c r="CL18" s="56">
        <f t="shared" si="50"/>
        <v>38.400621118012396</v>
      </c>
      <c r="CM18" s="56">
        <f t="shared" si="50"/>
        <v>38.858695652173886</v>
      </c>
      <c r="CN18" s="56">
        <f t="shared" si="50"/>
        <v>39.316770186335376</v>
      </c>
      <c r="CO18" s="56">
        <f t="shared" si="50"/>
        <v>39.774844720496866</v>
      </c>
      <c r="CP18" s="56">
        <f t="shared" si="50"/>
        <v>40.232919254658356</v>
      </c>
      <c r="CQ18" s="56">
        <f t="shared" si="50"/>
        <v>40.690993788819846</v>
      </c>
      <c r="CR18" s="56">
        <f t="shared" si="50"/>
        <v>41.149068322981336</v>
      </c>
      <c r="CS18" s="56">
        <f t="shared" si="50"/>
        <v>41.607142857142826</v>
      </c>
      <c r="CT18" s="56">
        <f t="shared" si="50"/>
        <v>42.065217391304316</v>
      </c>
      <c r="CU18" s="56">
        <f t="shared" si="50"/>
        <v>42.523291925465806</v>
      </c>
      <c r="CV18" s="56">
        <f t="shared" si="50"/>
        <v>42.981366459627296</v>
      </c>
      <c r="CW18" s="56">
        <f t="shared" si="50"/>
        <v>43.439440993788786</v>
      </c>
      <c r="CX18" s="56">
        <f t="shared" si="50"/>
        <v>43.897515527950276</v>
      </c>
      <c r="CY18" s="56">
        <f t="shared" si="50"/>
        <v>44.355590062111766</v>
      </c>
      <c r="CZ18" s="56">
        <f t="shared" si="50"/>
        <v>44.813664596273256</v>
      </c>
      <c r="DA18" s="56">
        <f t="shared" si="50"/>
        <v>45.271739130434746</v>
      </c>
      <c r="DB18" s="56">
        <f t="shared" si="50"/>
        <v>45.729813664596236</v>
      </c>
      <c r="DC18" s="56">
        <f t="shared" si="50"/>
        <v>46.187888198757726</v>
      </c>
      <c r="DD18" s="56">
        <f t="shared" si="50"/>
        <v>46.645962732919216</v>
      </c>
      <c r="DE18" s="56">
        <f t="shared" si="50"/>
        <v>47.104037267080706</v>
      </c>
      <c r="DF18" s="56">
        <f t="shared" si="50"/>
        <v>47.562111801242196</v>
      </c>
      <c r="DG18" s="56">
        <f t="shared" si="50"/>
        <v>48.020186335403686</v>
      </c>
      <c r="DH18" s="56">
        <f t="shared" si="50"/>
        <v>48.478260869565176</v>
      </c>
      <c r="DI18" s="56">
        <f t="shared" ref="DI18:FT19" si="51">DH18+($AV18-$AU18)</f>
        <v>48.936335403726666</v>
      </c>
      <c r="DJ18" s="56">
        <f t="shared" si="51"/>
        <v>49.394409937888156</v>
      </c>
      <c r="DK18" s="56">
        <f t="shared" si="51"/>
        <v>49.852484472049646</v>
      </c>
      <c r="DL18" s="56">
        <f t="shared" si="51"/>
        <v>50.310559006211136</v>
      </c>
      <c r="DM18" s="56">
        <f t="shared" si="51"/>
        <v>50.768633540372626</v>
      </c>
      <c r="DN18" s="56">
        <f t="shared" si="51"/>
        <v>51.226708074534116</v>
      </c>
      <c r="DO18" s="56">
        <f t="shared" si="51"/>
        <v>51.684782608695606</v>
      </c>
      <c r="DP18" s="56">
        <f t="shared" si="51"/>
        <v>52.142857142857096</v>
      </c>
      <c r="DQ18" s="56">
        <f t="shared" si="51"/>
        <v>52.600931677018586</v>
      </c>
      <c r="DR18" s="56">
        <f t="shared" si="51"/>
        <v>53.059006211180076</v>
      </c>
      <c r="DS18" s="56">
        <f t="shared" si="51"/>
        <v>53.517080745341566</v>
      </c>
      <c r="DT18" s="56">
        <f t="shared" si="51"/>
        <v>53.975155279503056</v>
      </c>
      <c r="DU18" s="56">
        <f t="shared" si="51"/>
        <v>54.433229813664546</v>
      </c>
      <c r="DV18" s="56">
        <f t="shared" si="51"/>
        <v>54.891304347826036</v>
      </c>
      <c r="DW18" s="56">
        <f t="shared" si="51"/>
        <v>55.349378881987526</v>
      </c>
      <c r="DX18" s="56">
        <f t="shared" si="51"/>
        <v>55.807453416149016</v>
      </c>
      <c r="DY18" s="56">
        <f t="shared" si="51"/>
        <v>56.265527950310506</v>
      </c>
      <c r="DZ18" s="56">
        <f t="shared" si="51"/>
        <v>56.723602484471996</v>
      </c>
      <c r="EA18" s="56">
        <f t="shared" si="51"/>
        <v>57.181677018633486</v>
      </c>
      <c r="EB18" s="56">
        <f t="shared" si="51"/>
        <v>57.639751552794976</v>
      </c>
      <c r="EC18" s="56">
        <f t="shared" si="51"/>
        <v>58.097826086956466</v>
      </c>
      <c r="ED18" s="56">
        <f t="shared" si="51"/>
        <v>58.555900621117956</v>
      </c>
      <c r="EE18" s="56">
        <f t="shared" si="51"/>
        <v>59.013975155279446</v>
      </c>
      <c r="EF18" s="56">
        <f t="shared" si="51"/>
        <v>59.472049689440937</v>
      </c>
      <c r="EG18" s="56">
        <f t="shared" si="51"/>
        <v>59.930124223602427</v>
      </c>
      <c r="EH18" s="56">
        <f t="shared" si="51"/>
        <v>60.388198757763917</v>
      </c>
      <c r="EI18" s="56">
        <f t="shared" si="51"/>
        <v>60.846273291925407</v>
      </c>
      <c r="EJ18" s="56">
        <f t="shared" si="51"/>
        <v>61.304347826086897</v>
      </c>
      <c r="EK18" s="56">
        <f t="shared" si="51"/>
        <v>61.762422360248387</v>
      </c>
      <c r="EL18" s="56">
        <f t="shared" si="51"/>
        <v>62.220496894409877</v>
      </c>
      <c r="EM18" s="56">
        <f t="shared" si="51"/>
        <v>62.678571428571367</v>
      </c>
      <c r="EN18" s="56">
        <f t="shared" si="51"/>
        <v>63.136645962732857</v>
      </c>
      <c r="EO18" s="56">
        <f t="shared" si="51"/>
        <v>63.594720496894347</v>
      </c>
      <c r="EP18" s="56">
        <f t="shared" si="51"/>
        <v>64.052795031055837</v>
      </c>
      <c r="EQ18" s="56">
        <f t="shared" si="51"/>
        <v>64.51086956521732</v>
      </c>
      <c r="ER18" s="56">
        <f t="shared" si="51"/>
        <v>64.968944099378803</v>
      </c>
      <c r="ES18" s="56">
        <f t="shared" si="51"/>
        <v>65.427018633540285</v>
      </c>
      <c r="ET18" s="56">
        <f t="shared" si="51"/>
        <v>65.885093167701768</v>
      </c>
      <c r="EU18" s="56">
        <f t="shared" si="51"/>
        <v>66.343167701863251</v>
      </c>
      <c r="EV18" s="56">
        <f t="shared" si="51"/>
        <v>66.801242236024734</v>
      </c>
      <c r="EW18" s="56">
        <f t="shared" si="51"/>
        <v>67.259316770186217</v>
      </c>
      <c r="EX18" s="56">
        <f t="shared" si="51"/>
        <v>67.7173913043477</v>
      </c>
      <c r="EY18" s="56">
        <f t="shared" si="51"/>
        <v>68.175465838509183</v>
      </c>
      <c r="EZ18" s="56">
        <f t="shared" si="51"/>
        <v>68.633540372670666</v>
      </c>
      <c r="FA18" s="56">
        <f t="shared" si="51"/>
        <v>69.091614906832149</v>
      </c>
      <c r="FB18" s="56">
        <f t="shared" si="51"/>
        <v>69.549689440993632</v>
      </c>
      <c r="FC18" s="56">
        <f t="shared" si="51"/>
        <v>70.007763975155115</v>
      </c>
      <c r="FD18" s="56">
        <f t="shared" si="51"/>
        <v>70.465838509316598</v>
      </c>
      <c r="FE18" s="56">
        <f t="shared" si="51"/>
        <v>70.92391304347808</v>
      </c>
      <c r="FF18" s="56">
        <f t="shared" si="51"/>
        <v>71.381987577639563</v>
      </c>
      <c r="FG18" s="56">
        <f t="shared" si="51"/>
        <v>71.840062111801046</v>
      </c>
      <c r="FH18" s="56">
        <f t="shared" si="51"/>
        <v>72.298136645962529</v>
      </c>
      <c r="FI18" s="56">
        <f t="shared" si="51"/>
        <v>72.756211180124012</v>
      </c>
      <c r="FJ18" s="56">
        <f t="shared" si="51"/>
        <v>73.214285714285495</v>
      </c>
      <c r="FK18" s="56">
        <f t="shared" si="51"/>
        <v>73.672360248446978</v>
      </c>
      <c r="FL18" s="56">
        <f t="shared" si="51"/>
        <v>74.130434782608461</v>
      </c>
      <c r="FM18" s="56">
        <f t="shared" si="51"/>
        <v>74.588509316769944</v>
      </c>
      <c r="FN18" s="56">
        <f t="shared" si="51"/>
        <v>75.046583850931427</v>
      </c>
      <c r="FO18" s="56">
        <f t="shared" si="51"/>
        <v>75.50465838509291</v>
      </c>
      <c r="FP18" s="56">
        <f t="shared" si="51"/>
        <v>75.962732919254393</v>
      </c>
      <c r="FQ18" s="56">
        <f t="shared" si="51"/>
        <v>76.420807453415875</v>
      </c>
      <c r="FR18" s="56">
        <f t="shared" si="51"/>
        <v>76.878881987577358</v>
      </c>
      <c r="FS18" s="56">
        <f t="shared" si="51"/>
        <v>77.336956521738841</v>
      </c>
      <c r="FT18" s="56">
        <f t="shared" si="51"/>
        <v>77.795031055900324</v>
      </c>
      <c r="FU18" s="56">
        <f t="shared" si="45"/>
        <v>78.253105590061807</v>
      </c>
      <c r="FV18" s="56">
        <f t="shared" si="44"/>
        <v>78.71118012422329</v>
      </c>
      <c r="FW18" s="56">
        <f t="shared" si="44"/>
        <v>79.169254658384773</v>
      </c>
      <c r="FX18" s="56">
        <f t="shared" si="44"/>
        <v>79.627329192546256</v>
      </c>
      <c r="FY18" s="56">
        <f t="shared" si="44"/>
        <v>80.085403726707739</v>
      </c>
      <c r="FZ18" s="56">
        <f t="shared" si="44"/>
        <v>80.543478260869222</v>
      </c>
      <c r="GA18" s="56">
        <f t="shared" si="44"/>
        <v>81.001552795030705</v>
      </c>
      <c r="GB18" s="56">
        <f t="shared" si="44"/>
        <v>81.459627329192188</v>
      </c>
      <c r="GC18" s="56">
        <f t="shared" si="44"/>
        <v>81.91770186335367</v>
      </c>
      <c r="GD18" s="56">
        <f t="shared" si="44"/>
        <v>82.375776397515153</v>
      </c>
      <c r="GE18" s="56">
        <f t="shared" si="44"/>
        <v>82.833850931676636</v>
      </c>
      <c r="GF18" s="56">
        <f t="shared" si="44"/>
        <v>83.291925465838119</v>
      </c>
      <c r="GG18" s="56">
        <f t="shared" si="44"/>
        <v>83.749999999999602</v>
      </c>
      <c r="GH18" s="56">
        <f t="shared" si="44"/>
        <v>84.208074534161085</v>
      </c>
      <c r="GI18" s="56">
        <f t="shared" si="44"/>
        <v>84.666149068322568</v>
      </c>
      <c r="GJ18" s="56">
        <f t="shared" si="44"/>
        <v>85.124223602484051</v>
      </c>
      <c r="GK18" s="56">
        <f t="shared" si="44"/>
        <v>85.582298136645534</v>
      </c>
      <c r="GL18" s="56">
        <f t="shared" si="44"/>
        <v>86.040372670807017</v>
      </c>
      <c r="GM18" s="56">
        <f t="shared" si="44"/>
        <v>86.4984472049685</v>
      </c>
      <c r="GN18" s="56">
        <f t="shared" si="44"/>
        <v>86.956521739129983</v>
      </c>
      <c r="GO18" s="56">
        <f t="shared" si="44"/>
        <v>87.414596273291465</v>
      </c>
      <c r="GP18" s="56">
        <f t="shared" si="44"/>
        <v>87.872670807452948</v>
      </c>
      <c r="GQ18" s="56">
        <f t="shared" si="44"/>
        <v>88.330745341614431</v>
      </c>
      <c r="GR18" s="56">
        <f t="shared" si="44"/>
        <v>88.788819875775914</v>
      </c>
      <c r="GS18" s="70"/>
    </row>
    <row r="19" spans="1:201" x14ac:dyDescent="0.25">
      <c r="A19" s="32" t="str">
        <f>Data_Enersys_VRLA!A351</f>
        <v>Enersys Powersafe SBS C11</v>
      </c>
      <c r="B19" s="56">
        <f t="shared" si="10"/>
        <v>0.36895161290322581</v>
      </c>
      <c r="C19" s="56">
        <f t="shared" si="49"/>
        <v>0.36895161290322581</v>
      </c>
      <c r="D19" s="56">
        <f t="shared" si="49"/>
        <v>0.36895161290322581</v>
      </c>
      <c r="E19" s="56">
        <f t="shared" si="49"/>
        <v>0.36895161290322581</v>
      </c>
      <c r="F19" s="56">
        <f t="shared" si="49"/>
        <v>0.36895161290322581</v>
      </c>
      <c r="G19" s="56">
        <f t="shared" si="49"/>
        <v>0.36895161290322581</v>
      </c>
      <c r="H19" s="68">
        <f>VLOOKUP(H$3,Data_Enersys_VRLA!$A$356:$E$375,3)</f>
        <v>0.36895161290322581</v>
      </c>
      <c r="I19" s="68">
        <f>VLOOKUP(I$3,Data_Enersys_VRLA!$A$356:$E$375,3)</f>
        <v>0.49728260869565216</v>
      </c>
      <c r="J19" s="68">
        <f>VLOOKUP(J$3,Data_Enersys_VRLA!$A$356:$E$375,3)</f>
        <v>0.61409395973154357</v>
      </c>
      <c r="K19" s="69">
        <f t="shared" si="11"/>
        <v>0.7767595055331229</v>
      </c>
      <c r="L19" s="68">
        <f>VLOOKUP(L$3,Data_Enersys_VRLA!$A$356:$E$375,3)</f>
        <v>0.93942505133470222</v>
      </c>
      <c r="M19" s="69">
        <f t="shared" si="12"/>
        <v>1.1371711397507729</v>
      </c>
      <c r="N19" s="69">
        <f t="shared" si="13"/>
        <v>1.3349172281668438</v>
      </c>
      <c r="O19" s="68">
        <f>VLOOKUP(O$3,Data_Enersys_VRLA!$A$356:$E$375,3)</f>
        <v>1.5326633165829144</v>
      </c>
      <c r="P19" s="56">
        <f t="shared" si="14"/>
        <v>2.6036810558818191</v>
      </c>
      <c r="Q19" s="68">
        <f>VLOOKUP(Q$3,Data_Enersys_VRLA!$A$356:$E$375,3)</f>
        <v>3.6746987951807233</v>
      </c>
      <c r="R19" s="68">
        <f>VLOOKUP(R$3,Data_Enersys_VRLA!$A$356:$E$375,3)</f>
        <v>5.683229813664596</v>
      </c>
      <c r="S19" s="56">
        <f t="shared" si="15"/>
        <v>6.1568322981366457</v>
      </c>
      <c r="T19" s="68">
        <f>VLOOKUP(T$3,Data_Enersys_VRLA!$A$356:$E$375,3)</f>
        <v>6.6304347826086953</v>
      </c>
      <c r="U19" s="56">
        <f t="shared" si="16"/>
        <v>7.0962091268415382</v>
      </c>
      <c r="V19" s="68">
        <f>VLOOKUP(V$3,Data_Enersys_VRLA!$A$356:$E$375,3)</f>
        <v>7.5619834710743801</v>
      </c>
      <c r="W19" s="56">
        <f t="shared" si="17"/>
        <v>7.9026133571588115</v>
      </c>
      <c r="X19" s="68">
        <f>VLOOKUP(X$3,Data_Enersys_VRLA!$A$356:$E$375,3)</f>
        <v>8.2432432432432439</v>
      </c>
      <c r="Y19" s="56">
        <f t="shared" si="18"/>
        <v>8.6966216216216221</v>
      </c>
      <c r="Z19" s="68">
        <f>VLOOKUP(Z$3,Data_Enersys_VRLA!$A$356:$E$375,3)</f>
        <v>9.15</v>
      </c>
      <c r="AA19" s="56">
        <f t="shared" si="19"/>
        <v>9.6135462555066091</v>
      </c>
      <c r="AB19" s="68">
        <f>VLOOKUP(AB$3,Data_Enersys_VRLA!$A$356:$E$375,3)</f>
        <v>10.077092511013216</v>
      </c>
      <c r="AC19" s="56">
        <f t="shared" si="20"/>
        <v>10.503115934243043</v>
      </c>
      <c r="AD19" s="56">
        <f t="shared" si="21"/>
        <v>10.92913935747287</v>
      </c>
      <c r="AE19" s="56">
        <f t="shared" si="22"/>
        <v>11.355162780702697</v>
      </c>
      <c r="AF19" s="56">
        <f t="shared" si="23"/>
        <v>11.781186203932524</v>
      </c>
      <c r="AG19" s="56">
        <f t="shared" si="24"/>
        <v>12.207209627162351</v>
      </c>
      <c r="AH19" s="56">
        <f t="shared" si="25"/>
        <v>12.633233050392178</v>
      </c>
      <c r="AI19" s="56">
        <f t="shared" si="26"/>
        <v>13.059256473622005</v>
      </c>
      <c r="AJ19" s="56">
        <f t="shared" si="27"/>
        <v>13.485279896851832</v>
      </c>
      <c r="AK19" s="56">
        <f t="shared" si="28"/>
        <v>13.911303320081659</v>
      </c>
      <c r="AL19" s="56">
        <f t="shared" si="29"/>
        <v>14.337326743311486</v>
      </c>
      <c r="AM19" s="56">
        <f t="shared" si="30"/>
        <v>14.763350166541313</v>
      </c>
      <c r="AN19" s="56">
        <f t="shared" si="31"/>
        <v>15.18937358977114</v>
      </c>
      <c r="AO19" s="56">
        <f t="shared" si="32"/>
        <v>15.615397013000967</v>
      </c>
      <c r="AP19" s="56">
        <f t="shared" si="33"/>
        <v>16.041420436230794</v>
      </c>
      <c r="AQ19" s="56">
        <f t="shared" si="34"/>
        <v>16.467443859460623</v>
      </c>
      <c r="AR19" s="56">
        <f t="shared" si="35"/>
        <v>16.893467282690448</v>
      </c>
      <c r="AS19" s="56">
        <f t="shared" si="36"/>
        <v>17.319490705920273</v>
      </c>
      <c r="AT19" s="56">
        <f t="shared" si="37"/>
        <v>17.745514129150102</v>
      </c>
      <c r="AU19" s="56">
        <f t="shared" si="38"/>
        <v>18.171537552379931</v>
      </c>
      <c r="AV19" s="68">
        <f>VLOOKUP(AV$3,Data_Enersys_VRLA!$A$356:$E$375,3)</f>
        <v>18.597560975609756</v>
      </c>
      <c r="AW19" s="56">
        <f t="shared" si="42"/>
        <v>19.023584398839581</v>
      </c>
      <c r="AX19" s="56">
        <f t="shared" ref="AX19:DI19" si="52">AW19+($AV19-$AU19)</f>
        <v>19.449607822069407</v>
      </c>
      <c r="AY19" s="56">
        <f t="shared" si="52"/>
        <v>19.875631245299232</v>
      </c>
      <c r="AZ19" s="56">
        <f t="shared" si="52"/>
        <v>20.301654668529057</v>
      </c>
      <c r="BA19" s="56">
        <f t="shared" si="52"/>
        <v>20.727678091758882</v>
      </c>
      <c r="BB19" s="56">
        <f t="shared" si="52"/>
        <v>21.153701514988708</v>
      </c>
      <c r="BC19" s="56">
        <f t="shared" si="52"/>
        <v>21.579724938218533</v>
      </c>
      <c r="BD19" s="56">
        <f t="shared" si="52"/>
        <v>22.005748361448358</v>
      </c>
      <c r="BE19" s="56">
        <f t="shared" si="52"/>
        <v>22.431771784678183</v>
      </c>
      <c r="BF19" s="56">
        <f t="shared" si="52"/>
        <v>22.857795207908008</v>
      </c>
      <c r="BG19" s="56">
        <f t="shared" si="52"/>
        <v>23.283818631137834</v>
      </c>
      <c r="BH19" s="56">
        <f t="shared" si="52"/>
        <v>23.709842054367659</v>
      </c>
      <c r="BI19" s="56">
        <f t="shared" si="52"/>
        <v>24.135865477597484</v>
      </c>
      <c r="BJ19" s="56">
        <f t="shared" si="52"/>
        <v>24.561888900827309</v>
      </c>
      <c r="BK19" s="56">
        <f t="shared" si="52"/>
        <v>24.987912324057135</v>
      </c>
      <c r="BL19" s="56">
        <f t="shared" si="52"/>
        <v>25.41393574728696</v>
      </c>
      <c r="BM19" s="56">
        <f t="shared" si="52"/>
        <v>25.839959170516785</v>
      </c>
      <c r="BN19" s="56">
        <f t="shared" si="52"/>
        <v>26.26598259374661</v>
      </c>
      <c r="BO19" s="56">
        <f t="shared" si="52"/>
        <v>26.692006016976435</v>
      </c>
      <c r="BP19" s="56">
        <f t="shared" si="52"/>
        <v>27.118029440206261</v>
      </c>
      <c r="BQ19" s="56">
        <f t="shared" si="52"/>
        <v>27.544052863436086</v>
      </c>
      <c r="BR19" s="56">
        <f t="shared" si="52"/>
        <v>27.970076286665911</v>
      </c>
      <c r="BS19" s="56">
        <f t="shared" si="52"/>
        <v>28.396099709895736</v>
      </c>
      <c r="BT19" s="56">
        <f t="shared" si="52"/>
        <v>28.822123133125562</v>
      </c>
      <c r="BU19" s="56">
        <f t="shared" si="52"/>
        <v>29.248146556355387</v>
      </c>
      <c r="BV19" s="56">
        <f t="shared" si="52"/>
        <v>29.674169979585212</v>
      </c>
      <c r="BW19" s="56">
        <f t="shared" si="52"/>
        <v>30.100193402815037</v>
      </c>
      <c r="BX19" s="56">
        <f t="shared" si="52"/>
        <v>30.526216826044863</v>
      </c>
      <c r="BY19" s="56">
        <f t="shared" si="52"/>
        <v>30.952240249274688</v>
      </c>
      <c r="BZ19" s="56">
        <f t="shared" si="52"/>
        <v>31.378263672504513</v>
      </c>
      <c r="CA19" s="56">
        <f t="shared" si="52"/>
        <v>31.804287095734338</v>
      </c>
      <c r="CB19" s="56">
        <f t="shared" si="52"/>
        <v>32.23031051896416</v>
      </c>
      <c r="CC19" s="56">
        <f t="shared" si="52"/>
        <v>32.656333942193982</v>
      </c>
      <c r="CD19" s="56">
        <f t="shared" si="52"/>
        <v>33.082357365423803</v>
      </c>
      <c r="CE19" s="56">
        <f t="shared" si="52"/>
        <v>33.508380788653625</v>
      </c>
      <c r="CF19" s="56">
        <f t="shared" si="52"/>
        <v>33.934404211883447</v>
      </c>
      <c r="CG19" s="56">
        <f t="shared" si="52"/>
        <v>34.360427635113268</v>
      </c>
      <c r="CH19" s="56">
        <f t="shared" si="52"/>
        <v>34.78645105834309</v>
      </c>
      <c r="CI19" s="56">
        <f t="shared" si="52"/>
        <v>35.212474481572912</v>
      </c>
      <c r="CJ19" s="56">
        <f t="shared" si="52"/>
        <v>35.638497904802733</v>
      </c>
      <c r="CK19" s="56">
        <f t="shared" si="52"/>
        <v>36.064521328032555</v>
      </c>
      <c r="CL19" s="56">
        <f t="shared" si="52"/>
        <v>36.490544751262377</v>
      </c>
      <c r="CM19" s="56">
        <f t="shared" si="52"/>
        <v>36.916568174492198</v>
      </c>
      <c r="CN19" s="56">
        <f t="shared" si="52"/>
        <v>37.34259159772202</v>
      </c>
      <c r="CO19" s="56">
        <f t="shared" si="52"/>
        <v>37.768615020951842</v>
      </c>
      <c r="CP19" s="56">
        <f t="shared" si="52"/>
        <v>38.194638444181663</v>
      </c>
      <c r="CQ19" s="56">
        <f t="shared" si="52"/>
        <v>38.620661867411485</v>
      </c>
      <c r="CR19" s="56">
        <f t="shared" si="52"/>
        <v>39.046685290641307</v>
      </c>
      <c r="CS19" s="56">
        <f t="shared" si="52"/>
        <v>39.472708713871128</v>
      </c>
      <c r="CT19" s="56">
        <f t="shared" si="52"/>
        <v>39.89873213710095</v>
      </c>
      <c r="CU19" s="56">
        <f t="shared" si="52"/>
        <v>40.324755560330772</v>
      </c>
      <c r="CV19" s="56">
        <f t="shared" si="52"/>
        <v>40.750778983560593</v>
      </c>
      <c r="CW19" s="56">
        <f t="shared" si="52"/>
        <v>41.176802406790415</v>
      </c>
      <c r="CX19" s="56">
        <f t="shared" si="52"/>
        <v>41.602825830020237</v>
      </c>
      <c r="CY19" s="56">
        <f t="shared" si="52"/>
        <v>42.028849253250058</v>
      </c>
      <c r="CZ19" s="56">
        <f t="shared" si="52"/>
        <v>42.45487267647988</v>
      </c>
      <c r="DA19" s="56">
        <f t="shared" si="52"/>
        <v>42.880896099709702</v>
      </c>
      <c r="DB19" s="56">
        <f t="shared" si="52"/>
        <v>43.306919522939523</v>
      </c>
      <c r="DC19" s="56">
        <f t="shared" si="52"/>
        <v>43.732942946169345</v>
      </c>
      <c r="DD19" s="56">
        <f t="shared" si="52"/>
        <v>44.158966369399167</v>
      </c>
      <c r="DE19" s="56">
        <f t="shared" si="52"/>
        <v>44.584989792628988</v>
      </c>
      <c r="DF19" s="56">
        <f t="shared" si="52"/>
        <v>45.01101321585881</v>
      </c>
      <c r="DG19" s="56">
        <f t="shared" si="52"/>
        <v>45.437036639088632</v>
      </c>
      <c r="DH19" s="56">
        <f t="shared" si="52"/>
        <v>45.863060062318453</v>
      </c>
      <c r="DI19" s="56">
        <f t="shared" si="52"/>
        <v>46.289083485548275</v>
      </c>
      <c r="DJ19" s="56">
        <f t="shared" si="51"/>
        <v>46.715106908778097</v>
      </c>
      <c r="DK19" s="56">
        <f t="shared" si="51"/>
        <v>47.141130332007918</v>
      </c>
      <c r="DL19" s="56">
        <f t="shared" si="51"/>
        <v>47.56715375523774</v>
      </c>
      <c r="DM19" s="56">
        <f t="shared" si="51"/>
        <v>47.993177178467562</v>
      </c>
      <c r="DN19" s="56">
        <f t="shared" si="51"/>
        <v>48.419200601697383</v>
      </c>
      <c r="DO19" s="56">
        <f t="shared" si="51"/>
        <v>48.845224024927205</v>
      </c>
      <c r="DP19" s="56">
        <f t="shared" si="51"/>
        <v>49.271247448157027</v>
      </c>
      <c r="DQ19" s="56">
        <f t="shared" si="51"/>
        <v>49.697270871386849</v>
      </c>
      <c r="DR19" s="56">
        <f t="shared" si="51"/>
        <v>50.12329429461667</v>
      </c>
      <c r="DS19" s="56">
        <f t="shared" si="51"/>
        <v>50.549317717846492</v>
      </c>
      <c r="DT19" s="56">
        <f t="shared" si="51"/>
        <v>50.975341141076314</v>
      </c>
      <c r="DU19" s="56">
        <f t="shared" si="51"/>
        <v>51.401364564306135</v>
      </c>
      <c r="DV19" s="56">
        <f t="shared" si="51"/>
        <v>51.827387987535957</v>
      </c>
      <c r="DW19" s="56">
        <f t="shared" si="51"/>
        <v>52.253411410765779</v>
      </c>
      <c r="DX19" s="56">
        <f t="shared" si="51"/>
        <v>52.6794348339956</v>
      </c>
      <c r="DY19" s="56">
        <f t="shared" si="51"/>
        <v>53.105458257225422</v>
      </c>
      <c r="DZ19" s="56">
        <f t="shared" si="51"/>
        <v>53.531481680455244</v>
      </c>
      <c r="EA19" s="56">
        <f t="shared" si="51"/>
        <v>53.957505103685065</v>
      </c>
      <c r="EB19" s="56">
        <f t="shared" si="51"/>
        <v>54.383528526914887</v>
      </c>
      <c r="EC19" s="56">
        <f t="shared" si="51"/>
        <v>54.809551950144709</v>
      </c>
      <c r="ED19" s="56">
        <f t="shared" si="51"/>
        <v>55.23557537337453</v>
      </c>
      <c r="EE19" s="56">
        <f t="shared" si="51"/>
        <v>55.661598796604352</v>
      </c>
      <c r="EF19" s="56">
        <f t="shared" si="51"/>
        <v>56.087622219834174</v>
      </c>
      <c r="EG19" s="56">
        <f t="shared" si="51"/>
        <v>56.513645643063995</v>
      </c>
      <c r="EH19" s="56">
        <f t="shared" si="51"/>
        <v>56.939669066293817</v>
      </c>
      <c r="EI19" s="56">
        <f t="shared" si="51"/>
        <v>57.365692489523639</v>
      </c>
      <c r="EJ19" s="56">
        <f t="shared" si="51"/>
        <v>57.79171591275346</v>
      </c>
      <c r="EK19" s="56">
        <f t="shared" si="51"/>
        <v>58.217739335983282</v>
      </c>
      <c r="EL19" s="56">
        <f t="shared" si="51"/>
        <v>58.643762759213104</v>
      </c>
      <c r="EM19" s="56">
        <f t="shared" si="51"/>
        <v>59.069786182442925</v>
      </c>
      <c r="EN19" s="56">
        <f t="shared" si="51"/>
        <v>59.495809605672747</v>
      </c>
      <c r="EO19" s="56">
        <f t="shared" si="51"/>
        <v>59.921833028902569</v>
      </c>
      <c r="EP19" s="56">
        <f t="shared" si="51"/>
        <v>60.34785645213239</v>
      </c>
      <c r="EQ19" s="56">
        <f t="shared" si="51"/>
        <v>60.773879875362212</v>
      </c>
      <c r="ER19" s="56">
        <f t="shared" si="51"/>
        <v>61.199903298592034</v>
      </c>
      <c r="ES19" s="56">
        <f t="shared" si="51"/>
        <v>61.625926721821855</v>
      </c>
      <c r="ET19" s="56">
        <f t="shared" si="51"/>
        <v>62.051950145051677</v>
      </c>
      <c r="EU19" s="56">
        <f t="shared" si="51"/>
        <v>62.477973568281499</v>
      </c>
      <c r="EV19" s="56">
        <f t="shared" si="51"/>
        <v>62.90399699151132</v>
      </c>
      <c r="EW19" s="56">
        <f t="shared" si="51"/>
        <v>63.330020414741142</v>
      </c>
      <c r="EX19" s="56">
        <f t="shared" si="51"/>
        <v>63.756043837970964</v>
      </c>
      <c r="EY19" s="56">
        <f t="shared" si="51"/>
        <v>64.182067261200785</v>
      </c>
      <c r="EZ19" s="56">
        <f t="shared" si="51"/>
        <v>64.608090684430607</v>
      </c>
      <c r="FA19" s="56">
        <f t="shared" si="51"/>
        <v>65.034114107660429</v>
      </c>
      <c r="FB19" s="56">
        <f t="shared" si="51"/>
        <v>65.46013753089025</v>
      </c>
      <c r="FC19" s="56">
        <f t="shared" si="51"/>
        <v>65.886160954120072</v>
      </c>
      <c r="FD19" s="56">
        <f t="shared" si="51"/>
        <v>66.312184377349894</v>
      </c>
      <c r="FE19" s="56">
        <f t="shared" si="51"/>
        <v>66.738207800579715</v>
      </c>
      <c r="FF19" s="56">
        <f t="shared" si="51"/>
        <v>67.164231223809537</v>
      </c>
      <c r="FG19" s="56">
        <f t="shared" si="51"/>
        <v>67.590254647039359</v>
      </c>
      <c r="FH19" s="56">
        <f t="shared" si="51"/>
        <v>68.01627807026918</v>
      </c>
      <c r="FI19" s="56">
        <f t="shared" si="51"/>
        <v>68.442301493499002</v>
      </c>
      <c r="FJ19" s="56">
        <f t="shared" si="51"/>
        <v>68.868324916728824</v>
      </c>
      <c r="FK19" s="56">
        <f t="shared" si="51"/>
        <v>69.294348339958646</v>
      </c>
      <c r="FL19" s="56">
        <f t="shared" si="51"/>
        <v>69.720371763188467</v>
      </c>
      <c r="FM19" s="56">
        <f t="shared" si="51"/>
        <v>70.146395186418289</v>
      </c>
      <c r="FN19" s="56">
        <f t="shared" si="51"/>
        <v>70.572418609648111</v>
      </c>
      <c r="FO19" s="56">
        <f t="shared" si="51"/>
        <v>70.998442032877932</v>
      </c>
      <c r="FP19" s="56">
        <f t="shared" si="51"/>
        <v>71.424465456107754</v>
      </c>
      <c r="FQ19" s="56">
        <f t="shared" si="51"/>
        <v>71.850488879337576</v>
      </c>
      <c r="FR19" s="56">
        <f t="shared" si="51"/>
        <v>72.276512302567397</v>
      </c>
      <c r="FS19" s="56">
        <f t="shared" si="51"/>
        <v>72.702535725797219</v>
      </c>
      <c r="FT19" s="56">
        <f t="shared" si="51"/>
        <v>73.128559149027041</v>
      </c>
      <c r="FU19" s="56">
        <f t="shared" si="45"/>
        <v>73.554582572256862</v>
      </c>
      <c r="FV19" s="56">
        <f t="shared" si="44"/>
        <v>73.980605995486684</v>
      </c>
      <c r="FW19" s="56">
        <f t="shared" ref="FW19:GR19" si="53">FV19+($AV19-$AU19)</f>
        <v>74.406629418716506</v>
      </c>
      <c r="FX19" s="56">
        <f t="shared" si="53"/>
        <v>74.832652841946327</v>
      </c>
      <c r="FY19" s="56">
        <f t="shared" si="53"/>
        <v>75.258676265176149</v>
      </c>
      <c r="FZ19" s="56">
        <f t="shared" si="53"/>
        <v>75.684699688405971</v>
      </c>
      <c r="GA19" s="56">
        <f t="shared" si="53"/>
        <v>76.110723111635792</v>
      </c>
      <c r="GB19" s="56">
        <f t="shared" si="53"/>
        <v>76.536746534865614</v>
      </c>
      <c r="GC19" s="56">
        <f t="shared" si="53"/>
        <v>76.962769958095436</v>
      </c>
      <c r="GD19" s="56">
        <f t="shared" si="53"/>
        <v>77.388793381325257</v>
      </c>
      <c r="GE19" s="56">
        <f t="shared" si="53"/>
        <v>77.814816804555079</v>
      </c>
      <c r="GF19" s="56">
        <f t="shared" si="53"/>
        <v>78.240840227784901</v>
      </c>
      <c r="GG19" s="56">
        <f t="shared" si="53"/>
        <v>78.666863651014722</v>
      </c>
      <c r="GH19" s="56">
        <f t="shared" si="53"/>
        <v>79.092887074244544</v>
      </c>
      <c r="GI19" s="56">
        <f t="shared" si="53"/>
        <v>79.518910497474366</v>
      </c>
      <c r="GJ19" s="56">
        <f t="shared" si="53"/>
        <v>79.944933920704187</v>
      </c>
      <c r="GK19" s="56">
        <f t="shared" si="53"/>
        <v>80.370957343934009</v>
      </c>
      <c r="GL19" s="56">
        <f t="shared" si="53"/>
        <v>80.796980767163831</v>
      </c>
      <c r="GM19" s="56">
        <f t="shared" si="53"/>
        <v>81.223004190393652</v>
      </c>
      <c r="GN19" s="56">
        <f t="shared" si="53"/>
        <v>81.649027613623474</v>
      </c>
      <c r="GO19" s="56">
        <f t="shared" si="53"/>
        <v>82.075051036853296</v>
      </c>
      <c r="GP19" s="56">
        <f t="shared" si="53"/>
        <v>82.501074460083117</v>
      </c>
      <c r="GQ19" s="56">
        <f t="shared" si="53"/>
        <v>82.927097883312939</v>
      </c>
      <c r="GR19" s="56">
        <f t="shared" si="53"/>
        <v>83.353121306542761</v>
      </c>
      <c r="GS19" s="70"/>
    </row>
    <row r="20" spans="1:201" x14ac:dyDescent="0.25"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</row>
    <row r="21" spans="1:201" x14ac:dyDescent="0.25"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</row>
    <row r="22" spans="1:201" x14ac:dyDescent="0.25"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</row>
    <row r="23" spans="1:201" x14ac:dyDescent="0.25">
      <c r="S23" s="61">
        <v>1.0000000099999999</v>
      </c>
    </row>
    <row r="24" spans="1:201" x14ac:dyDescent="0.25">
      <c r="A24" s="63" t="s">
        <v>77</v>
      </c>
      <c r="C24" s="61" t="s">
        <v>13</v>
      </c>
      <c r="D24" s="61" t="s">
        <v>12</v>
      </c>
      <c r="E24" s="61" t="s">
        <v>11</v>
      </c>
      <c r="F24" s="61" t="s">
        <v>10</v>
      </c>
      <c r="G24" s="61" t="s">
        <v>9</v>
      </c>
      <c r="H24" s="61" t="s">
        <v>14</v>
      </c>
      <c r="I24" s="61" t="s">
        <v>15</v>
      </c>
      <c r="J24" s="61" t="s">
        <v>16</v>
      </c>
      <c r="K24" s="62" t="s">
        <v>51</v>
      </c>
      <c r="L24" s="61" t="s">
        <v>17</v>
      </c>
      <c r="M24" s="62" t="s">
        <v>52</v>
      </c>
      <c r="N24" s="62" t="s">
        <v>53</v>
      </c>
      <c r="O24" s="61" t="s">
        <v>18</v>
      </c>
      <c r="P24" s="61" t="s">
        <v>19</v>
      </c>
      <c r="Q24" s="61" t="s">
        <v>20</v>
      </c>
      <c r="R24" s="62" t="s">
        <v>21</v>
      </c>
      <c r="S24" s="61">
        <v>5.5</v>
      </c>
      <c r="T24" s="61">
        <v>6</v>
      </c>
      <c r="U24" s="61">
        <v>6.5</v>
      </c>
      <c r="V24" s="61">
        <v>7</v>
      </c>
      <c r="W24" s="61">
        <v>7.5</v>
      </c>
      <c r="X24" s="62">
        <v>8</v>
      </c>
      <c r="Y24" s="61">
        <v>8.5</v>
      </c>
      <c r="Z24" s="61">
        <v>9</v>
      </c>
      <c r="AA24" s="61">
        <v>9.5</v>
      </c>
      <c r="AB24" s="61">
        <v>10</v>
      </c>
      <c r="AC24" s="61">
        <v>10.5</v>
      </c>
      <c r="AD24" s="61">
        <v>11</v>
      </c>
      <c r="AE24" s="61">
        <v>11.5</v>
      </c>
      <c r="AF24" s="61">
        <v>12</v>
      </c>
      <c r="AG24" s="61">
        <v>12.5</v>
      </c>
      <c r="AH24" s="61">
        <v>13</v>
      </c>
      <c r="AI24" s="61">
        <v>13.5</v>
      </c>
      <c r="AJ24" s="61">
        <v>14</v>
      </c>
      <c r="AK24" s="61">
        <v>14.5</v>
      </c>
      <c r="AL24" s="61">
        <v>15</v>
      </c>
      <c r="AM24" s="61">
        <v>15.5</v>
      </c>
      <c r="AN24" s="61">
        <v>16</v>
      </c>
      <c r="AO24" s="61">
        <v>16.5</v>
      </c>
      <c r="AP24" s="61">
        <v>17</v>
      </c>
      <c r="AQ24" s="61">
        <v>17.5</v>
      </c>
      <c r="AR24" s="61">
        <v>18</v>
      </c>
      <c r="AS24" s="61">
        <v>18.5</v>
      </c>
      <c r="AT24" s="61">
        <v>19</v>
      </c>
      <c r="AU24" s="61">
        <v>19.5</v>
      </c>
      <c r="AV24" s="61">
        <v>20</v>
      </c>
      <c r="AW24" s="61">
        <v>20.5</v>
      </c>
      <c r="AX24" s="61">
        <v>21</v>
      </c>
      <c r="AY24" s="61">
        <v>21.5</v>
      </c>
      <c r="AZ24" s="61">
        <v>22</v>
      </c>
      <c r="BA24" s="61">
        <v>22.5</v>
      </c>
      <c r="BB24" s="61">
        <v>23</v>
      </c>
      <c r="BC24" s="61">
        <v>23.5</v>
      </c>
      <c r="BD24" s="61">
        <v>24</v>
      </c>
      <c r="BE24" s="61">
        <v>24.5</v>
      </c>
      <c r="BF24" s="61">
        <v>25</v>
      </c>
      <c r="BG24" s="61">
        <v>25.5</v>
      </c>
      <c r="BH24" s="61">
        <v>26</v>
      </c>
      <c r="BI24" s="61">
        <v>26.5</v>
      </c>
      <c r="BJ24" s="61">
        <v>27</v>
      </c>
      <c r="BK24" s="61">
        <v>27.5</v>
      </c>
      <c r="BL24" s="61">
        <v>28</v>
      </c>
      <c r="BM24" s="61">
        <v>28.5</v>
      </c>
      <c r="BN24" s="61">
        <v>29</v>
      </c>
      <c r="BO24" s="61">
        <v>29.5</v>
      </c>
      <c r="BP24" s="61">
        <v>30</v>
      </c>
      <c r="BQ24" s="61">
        <v>30.5</v>
      </c>
      <c r="BR24" s="61">
        <v>31</v>
      </c>
      <c r="BS24" s="61">
        <v>31.5</v>
      </c>
      <c r="BT24" s="61">
        <v>32</v>
      </c>
      <c r="BU24" s="61">
        <v>32.5</v>
      </c>
      <c r="BV24" s="61">
        <v>33</v>
      </c>
      <c r="BW24" s="61">
        <v>33.5</v>
      </c>
      <c r="BX24" s="61">
        <v>34</v>
      </c>
      <c r="BY24" s="61">
        <v>34.5</v>
      </c>
      <c r="BZ24" s="61">
        <v>35</v>
      </c>
      <c r="CA24" s="61">
        <v>35.5</v>
      </c>
      <c r="CB24" s="61">
        <v>36</v>
      </c>
      <c r="CC24" s="61">
        <v>36.5</v>
      </c>
      <c r="CD24" s="61">
        <v>37</v>
      </c>
      <c r="CE24" s="61">
        <v>37.5</v>
      </c>
      <c r="CF24" s="61">
        <v>38</v>
      </c>
      <c r="CG24" s="61">
        <v>38.5</v>
      </c>
      <c r="CH24" s="61">
        <v>39</v>
      </c>
      <c r="CI24" s="61">
        <v>39.5</v>
      </c>
      <c r="CJ24" s="61">
        <v>40</v>
      </c>
      <c r="CK24" s="61">
        <v>40.5</v>
      </c>
      <c r="CL24" s="61">
        <v>41</v>
      </c>
      <c r="CM24" s="61">
        <v>41.5</v>
      </c>
      <c r="CN24" s="61">
        <v>42</v>
      </c>
      <c r="CO24" s="61">
        <v>42.5</v>
      </c>
      <c r="CP24" s="61">
        <v>43</v>
      </c>
      <c r="CQ24" s="61">
        <v>43.5</v>
      </c>
      <c r="CR24" s="61">
        <v>44</v>
      </c>
      <c r="CS24" s="61">
        <v>44.5</v>
      </c>
      <c r="CT24" s="61">
        <v>45</v>
      </c>
      <c r="CU24" s="61">
        <v>45.5</v>
      </c>
      <c r="CV24" s="61">
        <v>46</v>
      </c>
      <c r="CW24" s="61">
        <v>46.5</v>
      </c>
      <c r="CX24" s="61">
        <v>47</v>
      </c>
      <c r="CY24" s="61">
        <v>47.5</v>
      </c>
      <c r="CZ24" s="61">
        <v>48</v>
      </c>
      <c r="DA24" s="61">
        <v>48.5</v>
      </c>
      <c r="DB24" s="61">
        <v>49</v>
      </c>
      <c r="DC24" s="61">
        <v>49.5</v>
      </c>
      <c r="DD24" s="61">
        <v>50</v>
      </c>
      <c r="DE24" s="61">
        <v>50.5</v>
      </c>
      <c r="DF24" s="61">
        <v>51</v>
      </c>
      <c r="DG24" s="61">
        <v>51.5</v>
      </c>
      <c r="DH24" s="61">
        <v>52</v>
      </c>
      <c r="DI24" s="61">
        <v>52.5</v>
      </c>
      <c r="DJ24" s="61">
        <v>53</v>
      </c>
      <c r="DK24" s="61">
        <v>53.5</v>
      </c>
      <c r="DL24" s="61">
        <v>54</v>
      </c>
      <c r="DM24" s="61">
        <v>54.5</v>
      </c>
      <c r="DN24" s="61">
        <v>55</v>
      </c>
      <c r="DO24" s="61">
        <v>55.5</v>
      </c>
      <c r="DP24" s="61">
        <v>56</v>
      </c>
      <c r="DQ24" s="61">
        <v>56.5</v>
      </c>
      <c r="DR24" s="61">
        <v>57</v>
      </c>
      <c r="DS24" s="61">
        <v>57.5</v>
      </c>
      <c r="DT24" s="61">
        <v>58</v>
      </c>
      <c r="DU24" s="61">
        <v>58.5</v>
      </c>
      <c r="DV24" s="61">
        <v>59</v>
      </c>
      <c r="DW24" s="61">
        <v>59.5</v>
      </c>
      <c r="DX24" s="61">
        <v>60</v>
      </c>
      <c r="DY24" s="61">
        <v>60.5</v>
      </c>
      <c r="DZ24" s="61">
        <v>61</v>
      </c>
      <c r="EA24" s="61">
        <v>61.5</v>
      </c>
      <c r="EB24" s="61">
        <v>62</v>
      </c>
      <c r="EC24" s="61">
        <v>62.5</v>
      </c>
      <c r="ED24" s="61">
        <v>63</v>
      </c>
      <c r="EE24" s="61">
        <v>63.5</v>
      </c>
      <c r="EF24" s="61">
        <v>64</v>
      </c>
      <c r="EG24" s="61">
        <v>64.5</v>
      </c>
      <c r="EH24" s="61">
        <v>65</v>
      </c>
      <c r="EI24" s="61">
        <v>65.5</v>
      </c>
      <c r="EJ24" s="61">
        <v>66</v>
      </c>
      <c r="EK24" s="61">
        <v>66.5</v>
      </c>
      <c r="EL24" s="61">
        <v>67</v>
      </c>
      <c r="EM24" s="61">
        <v>67.5</v>
      </c>
      <c r="EN24" s="61">
        <v>68</v>
      </c>
      <c r="EO24" s="61">
        <v>68.5</v>
      </c>
      <c r="EP24" s="61">
        <v>69</v>
      </c>
      <c r="EQ24" s="61">
        <v>69.5</v>
      </c>
      <c r="ER24" s="61">
        <v>70</v>
      </c>
      <c r="ES24" s="61">
        <v>70.5</v>
      </c>
      <c r="ET24" s="61">
        <v>71</v>
      </c>
      <c r="EU24" s="61">
        <v>71.5</v>
      </c>
      <c r="EV24" s="61">
        <v>72</v>
      </c>
      <c r="EW24" s="61">
        <v>72.5</v>
      </c>
      <c r="EX24" s="61">
        <v>73</v>
      </c>
      <c r="EY24" s="61">
        <v>73.5</v>
      </c>
      <c r="EZ24" s="61">
        <v>74</v>
      </c>
      <c r="FA24" s="61">
        <v>74.5</v>
      </c>
      <c r="FB24" s="61">
        <v>75</v>
      </c>
      <c r="FC24" s="61">
        <v>75.5</v>
      </c>
      <c r="FD24" s="61">
        <v>76</v>
      </c>
      <c r="FE24" s="61">
        <v>76.5</v>
      </c>
      <c r="FF24" s="61">
        <v>77</v>
      </c>
      <c r="FG24" s="61">
        <v>77.5</v>
      </c>
      <c r="FH24" s="61">
        <v>78</v>
      </c>
      <c r="FI24" s="61">
        <v>78.5</v>
      </c>
      <c r="FJ24" s="61">
        <v>79</v>
      </c>
      <c r="FK24" s="61">
        <v>79.5</v>
      </c>
      <c r="FL24" s="61">
        <v>80</v>
      </c>
      <c r="FM24" s="61">
        <v>80.5</v>
      </c>
      <c r="FN24" s="61">
        <v>81</v>
      </c>
      <c r="FO24" s="61">
        <v>81.5</v>
      </c>
      <c r="FP24" s="61">
        <v>82</v>
      </c>
      <c r="FQ24" s="61">
        <v>82.5</v>
      </c>
      <c r="FR24" s="61">
        <v>83</v>
      </c>
      <c r="FS24" s="61">
        <v>83.5</v>
      </c>
      <c r="FT24" s="61">
        <v>84</v>
      </c>
      <c r="FU24" s="61">
        <v>84.5</v>
      </c>
      <c r="FV24" s="61">
        <v>85</v>
      </c>
      <c r="FW24" s="61">
        <v>85.5</v>
      </c>
      <c r="FX24" s="61">
        <v>86</v>
      </c>
      <c r="FY24" s="61">
        <v>86.5</v>
      </c>
      <c r="FZ24" s="61">
        <v>87</v>
      </c>
      <c r="GA24" s="61">
        <v>87.5</v>
      </c>
      <c r="GB24" s="61">
        <v>88</v>
      </c>
      <c r="GC24" s="61">
        <v>88.5</v>
      </c>
      <c r="GD24" s="61">
        <v>89</v>
      </c>
      <c r="GE24" s="61">
        <v>89.5</v>
      </c>
      <c r="GF24" s="61">
        <v>90</v>
      </c>
      <c r="GG24" s="61">
        <v>90.5</v>
      </c>
      <c r="GH24" s="61">
        <v>91</v>
      </c>
      <c r="GI24" s="61">
        <v>91.5</v>
      </c>
      <c r="GJ24" s="61">
        <v>92</v>
      </c>
      <c r="GK24" s="61">
        <v>92.5</v>
      </c>
      <c r="GL24" s="61">
        <v>93</v>
      </c>
      <c r="GM24" s="61">
        <v>93.5</v>
      </c>
      <c r="GN24" s="61">
        <v>94</v>
      </c>
      <c r="GO24" s="61">
        <v>94.5</v>
      </c>
      <c r="GP24" s="61">
        <v>95</v>
      </c>
      <c r="GQ24" s="61">
        <v>95.5</v>
      </c>
      <c r="GR24" s="61">
        <v>96</v>
      </c>
    </row>
    <row r="25" spans="1:201" x14ac:dyDescent="0.25">
      <c r="A25" s="64" t="s">
        <v>8</v>
      </c>
      <c r="B25" s="64">
        <v>0</v>
      </c>
      <c r="C25" s="64">
        <f>(1/3600)+0.00004999</f>
        <v>3.2776777777777781E-4</v>
      </c>
      <c r="D25" s="64">
        <f>(5/3600)+0.00004999</f>
        <v>1.4388788888888889E-3</v>
      </c>
      <c r="E25" s="64">
        <f>(30/3600)+0.00004999</f>
        <v>8.383323333333333E-3</v>
      </c>
      <c r="F25" s="64">
        <f>(1/60)+0.00004999</f>
        <v>1.6716656666666666E-2</v>
      </c>
      <c r="G25" s="64">
        <f>(3/60)+0.00004999</f>
        <v>5.0049990000000003E-2</v>
      </c>
      <c r="H25" s="64">
        <f>(5/60)+0.00004999</f>
        <v>8.3383323333333328E-2</v>
      </c>
      <c r="I25" s="64">
        <f>(10/60)+0.00004999</f>
        <v>0.16671665666666666</v>
      </c>
      <c r="J25" s="64">
        <f>(15/60)+0.00004999</f>
        <v>0.25004999</v>
      </c>
      <c r="K25" s="64">
        <f>(20/60)+0.00004999</f>
        <v>0.33338332333333331</v>
      </c>
      <c r="L25" s="64">
        <f>(30/60)+0.00004999</f>
        <v>0.50004999000000006</v>
      </c>
      <c r="M25" s="65">
        <f>40/60+0.00004999</f>
        <v>0.66671665666666668</v>
      </c>
      <c r="N25" s="65">
        <f>(50/60)+0.00004999</f>
        <v>0.83338332333333343</v>
      </c>
      <c r="O25" s="64">
        <f>1+0.00004999</f>
        <v>1.0000499899999999</v>
      </c>
      <c r="P25" s="64">
        <f>1.5+0.00004999</f>
        <v>1.5000499899999999</v>
      </c>
      <c r="Q25" s="64">
        <f>3+0.00004999</f>
        <v>3.0000499899999999</v>
      </c>
      <c r="R25" s="65">
        <f>5+0.00004999</f>
        <v>5.0000499899999999</v>
      </c>
      <c r="S25" s="64">
        <f>S24+0.00004999</f>
        <v>5.5000499899999999</v>
      </c>
      <c r="T25" s="64">
        <f t="shared" ref="T25" si="54">T24+0.00004999</f>
        <v>6.0000499899999999</v>
      </c>
      <c r="U25" s="64">
        <f t="shared" ref="U25" si="55">U24+0.00004999</f>
        <v>6.5000499899999999</v>
      </c>
      <c r="V25" s="64">
        <f t="shared" ref="V25" si="56">V24+0.00004999</f>
        <v>7.0000499899999999</v>
      </c>
      <c r="W25" s="64">
        <f t="shared" ref="W25" si="57">W24+0.00004999</f>
        <v>7.5000499899999999</v>
      </c>
      <c r="X25" s="64">
        <f t="shared" ref="X25" si="58">X24+0.00004999</f>
        <v>8.0000499900000008</v>
      </c>
      <c r="Y25" s="64">
        <f t="shared" ref="Y25" si="59">Y24+0.00004999</f>
        <v>8.5000499900000008</v>
      </c>
      <c r="Z25" s="64">
        <f t="shared" ref="Z25" si="60">Z24+0.00004999</f>
        <v>9.0000499900000008</v>
      </c>
      <c r="AA25" s="64">
        <f t="shared" ref="AA25" si="61">AA24+0.00004999</f>
        <v>9.5000499900000008</v>
      </c>
      <c r="AB25" s="64">
        <f t="shared" ref="AB25" si="62">AB24+0.00004999</f>
        <v>10.000049990000001</v>
      </c>
      <c r="AC25" s="64">
        <f t="shared" ref="AC25" si="63">AC24+0.00004999</f>
        <v>10.500049990000001</v>
      </c>
      <c r="AD25" s="64">
        <f t="shared" ref="AD25" si="64">AD24+0.00004999</f>
        <v>11.000049990000001</v>
      </c>
      <c r="AE25" s="64">
        <f t="shared" ref="AE25" si="65">AE24+0.00004999</f>
        <v>11.500049990000001</v>
      </c>
      <c r="AF25" s="64">
        <f t="shared" ref="AF25" si="66">AF24+0.00004999</f>
        <v>12.000049990000001</v>
      </c>
      <c r="AG25" s="64">
        <f t="shared" ref="AG25" si="67">AG24+0.00004999</f>
        <v>12.500049990000001</v>
      </c>
      <c r="AH25" s="64">
        <f t="shared" ref="AH25" si="68">AH24+0.00004999</f>
        <v>13.000049990000001</v>
      </c>
      <c r="AI25" s="64">
        <f t="shared" ref="AI25" si="69">AI24+0.00004999</f>
        <v>13.500049990000001</v>
      </c>
      <c r="AJ25" s="64">
        <f t="shared" ref="AJ25" si="70">AJ24+0.00004999</f>
        <v>14.000049990000001</v>
      </c>
      <c r="AK25" s="64">
        <f t="shared" ref="AK25" si="71">AK24+0.00004999</f>
        <v>14.500049990000001</v>
      </c>
      <c r="AL25" s="64">
        <f t="shared" ref="AL25" si="72">AL24+0.00004999</f>
        <v>15.000049990000001</v>
      </c>
      <c r="AM25" s="64">
        <f t="shared" ref="AM25" si="73">AM24+0.00004999</f>
        <v>15.500049990000001</v>
      </c>
      <c r="AN25" s="64">
        <f t="shared" ref="AN25" si="74">AN24+0.00004999</f>
        <v>16.000049990000001</v>
      </c>
      <c r="AO25" s="64">
        <f t="shared" ref="AO25" si="75">AO24+0.00004999</f>
        <v>16.500049990000001</v>
      </c>
      <c r="AP25" s="64">
        <f t="shared" ref="AP25" si="76">AP24+0.00004999</f>
        <v>17.000049990000001</v>
      </c>
      <c r="AQ25" s="64">
        <f t="shared" ref="AQ25" si="77">AQ24+0.00004999</f>
        <v>17.500049990000001</v>
      </c>
      <c r="AR25" s="64">
        <f t="shared" ref="AR25" si="78">AR24+0.00004999</f>
        <v>18.000049990000001</v>
      </c>
      <c r="AS25" s="64">
        <f t="shared" ref="AS25" si="79">AS24+0.00004999</f>
        <v>18.500049990000001</v>
      </c>
      <c r="AT25" s="64">
        <f t="shared" ref="AT25" si="80">AT24+0.00004999</f>
        <v>19.000049990000001</v>
      </c>
      <c r="AU25" s="64">
        <f t="shared" ref="AU25" si="81">AU24+0.00004999</f>
        <v>19.500049990000001</v>
      </c>
      <c r="AV25" s="64">
        <f t="shared" ref="AV25" si="82">AV24+0.00004999</f>
        <v>20.000049990000001</v>
      </c>
      <c r="AW25" s="64">
        <f t="shared" ref="AW25" si="83">AW24+0.00004999</f>
        <v>20.500049990000001</v>
      </c>
      <c r="AX25" s="64">
        <f t="shared" ref="AX25" si="84">AX24+0.00004999</f>
        <v>21.000049990000001</v>
      </c>
      <c r="AY25" s="64">
        <f t="shared" ref="AY25" si="85">AY24+0.00004999</f>
        <v>21.500049990000001</v>
      </c>
      <c r="AZ25" s="64">
        <f t="shared" ref="AZ25" si="86">AZ24+0.00004999</f>
        <v>22.000049990000001</v>
      </c>
      <c r="BA25" s="64">
        <f t="shared" ref="BA25" si="87">BA24+0.00004999</f>
        <v>22.500049990000001</v>
      </c>
      <c r="BB25" s="64">
        <f t="shared" ref="BB25" si="88">BB24+0.00004999</f>
        <v>23.000049990000001</v>
      </c>
      <c r="BC25" s="64">
        <f t="shared" ref="BC25" si="89">BC24+0.00004999</f>
        <v>23.500049990000001</v>
      </c>
      <c r="BD25" s="64">
        <f t="shared" ref="BD25" si="90">BD24+0.00004999</f>
        <v>24.000049990000001</v>
      </c>
      <c r="BE25" s="64">
        <f t="shared" ref="BE25" si="91">BE24+0.00004999</f>
        <v>24.500049990000001</v>
      </c>
      <c r="BF25" s="64">
        <f t="shared" ref="BF25" si="92">BF24+0.00004999</f>
        <v>25.000049990000001</v>
      </c>
      <c r="BG25" s="64">
        <f t="shared" ref="BG25" si="93">BG24+0.00004999</f>
        <v>25.500049990000001</v>
      </c>
      <c r="BH25" s="64">
        <f t="shared" ref="BH25" si="94">BH24+0.00004999</f>
        <v>26.000049990000001</v>
      </c>
      <c r="BI25" s="64">
        <f t="shared" ref="BI25" si="95">BI24+0.00004999</f>
        <v>26.500049990000001</v>
      </c>
      <c r="BJ25" s="64">
        <f t="shared" ref="BJ25" si="96">BJ24+0.00004999</f>
        <v>27.000049990000001</v>
      </c>
      <c r="BK25" s="64">
        <f t="shared" ref="BK25" si="97">BK24+0.00004999</f>
        <v>27.500049990000001</v>
      </c>
      <c r="BL25" s="64">
        <f t="shared" ref="BL25" si="98">BL24+0.00004999</f>
        <v>28.000049990000001</v>
      </c>
      <c r="BM25" s="64">
        <f t="shared" ref="BM25" si="99">BM24+0.00004999</f>
        <v>28.500049990000001</v>
      </c>
      <c r="BN25" s="64">
        <f t="shared" ref="BN25" si="100">BN24+0.00004999</f>
        <v>29.000049990000001</v>
      </c>
      <c r="BO25" s="64">
        <f t="shared" ref="BO25" si="101">BO24+0.00004999</f>
        <v>29.500049990000001</v>
      </c>
      <c r="BP25" s="64">
        <f t="shared" ref="BP25" si="102">BP24+0.00004999</f>
        <v>30.000049990000001</v>
      </c>
      <c r="BQ25" s="64">
        <f t="shared" ref="BQ25" si="103">BQ24+0.00004999</f>
        <v>30.500049990000001</v>
      </c>
      <c r="BR25" s="64">
        <f t="shared" ref="BR25" si="104">BR24+0.00004999</f>
        <v>31.000049990000001</v>
      </c>
      <c r="BS25" s="64">
        <f t="shared" ref="BS25" si="105">BS24+0.00004999</f>
        <v>31.500049990000001</v>
      </c>
      <c r="BT25" s="64">
        <f t="shared" ref="BT25" si="106">BT24+0.00004999</f>
        <v>32.000049990000001</v>
      </c>
      <c r="BU25" s="64">
        <f t="shared" ref="BU25" si="107">BU24+0.00004999</f>
        <v>32.500049990000001</v>
      </c>
      <c r="BV25" s="64">
        <f t="shared" ref="BV25" si="108">BV24+0.00004999</f>
        <v>33.000049990000001</v>
      </c>
      <c r="BW25" s="64">
        <f t="shared" ref="BW25" si="109">BW24+0.00004999</f>
        <v>33.500049990000001</v>
      </c>
      <c r="BX25" s="64">
        <f t="shared" ref="BX25" si="110">BX24+0.00004999</f>
        <v>34.000049990000001</v>
      </c>
      <c r="BY25" s="64">
        <f t="shared" ref="BY25" si="111">BY24+0.00004999</f>
        <v>34.500049990000001</v>
      </c>
      <c r="BZ25" s="64">
        <f t="shared" ref="BZ25" si="112">BZ24+0.00004999</f>
        <v>35.000049990000001</v>
      </c>
      <c r="CA25" s="64">
        <f t="shared" ref="CA25" si="113">CA24+0.00004999</f>
        <v>35.500049990000001</v>
      </c>
      <c r="CB25" s="64">
        <f t="shared" ref="CB25" si="114">CB24+0.00004999</f>
        <v>36.000049990000001</v>
      </c>
      <c r="CC25" s="64">
        <f t="shared" ref="CC25" si="115">CC24+0.00004999</f>
        <v>36.500049990000001</v>
      </c>
      <c r="CD25" s="64">
        <f t="shared" ref="CD25" si="116">CD24+0.00004999</f>
        <v>37.000049990000001</v>
      </c>
      <c r="CE25" s="64">
        <f t="shared" ref="CE25" si="117">CE24+0.00004999</f>
        <v>37.500049990000001</v>
      </c>
      <c r="CF25" s="64">
        <f t="shared" ref="CF25" si="118">CF24+0.00004999</f>
        <v>38.000049990000001</v>
      </c>
      <c r="CG25" s="64">
        <f t="shared" ref="CG25" si="119">CG24+0.00004999</f>
        <v>38.500049990000001</v>
      </c>
      <c r="CH25" s="64">
        <f t="shared" ref="CH25" si="120">CH24+0.00004999</f>
        <v>39.000049990000001</v>
      </c>
      <c r="CI25" s="64">
        <f t="shared" ref="CI25" si="121">CI24+0.00004999</f>
        <v>39.500049990000001</v>
      </c>
      <c r="CJ25" s="64">
        <f t="shared" ref="CJ25" si="122">CJ24+0.00004999</f>
        <v>40.000049990000001</v>
      </c>
      <c r="CK25" s="64">
        <f t="shared" ref="CK25" si="123">CK24+0.00004999</f>
        <v>40.500049990000001</v>
      </c>
      <c r="CL25" s="64">
        <f t="shared" ref="CL25" si="124">CL24+0.00004999</f>
        <v>41.000049990000001</v>
      </c>
      <c r="CM25" s="64">
        <f t="shared" ref="CM25" si="125">CM24+0.00004999</f>
        <v>41.500049990000001</v>
      </c>
      <c r="CN25" s="64">
        <f t="shared" ref="CN25" si="126">CN24+0.00004999</f>
        <v>42.000049990000001</v>
      </c>
      <c r="CO25" s="64">
        <f t="shared" ref="CO25" si="127">CO24+0.00004999</f>
        <v>42.500049990000001</v>
      </c>
      <c r="CP25" s="64">
        <f t="shared" ref="CP25" si="128">CP24+0.00004999</f>
        <v>43.000049990000001</v>
      </c>
      <c r="CQ25" s="64">
        <f t="shared" ref="CQ25" si="129">CQ24+0.00004999</f>
        <v>43.500049990000001</v>
      </c>
      <c r="CR25" s="64">
        <f t="shared" ref="CR25" si="130">CR24+0.00004999</f>
        <v>44.000049990000001</v>
      </c>
      <c r="CS25" s="64">
        <f t="shared" ref="CS25" si="131">CS24+0.00004999</f>
        <v>44.500049990000001</v>
      </c>
      <c r="CT25" s="64">
        <f t="shared" ref="CT25" si="132">CT24+0.00004999</f>
        <v>45.000049990000001</v>
      </c>
      <c r="CU25" s="64">
        <f t="shared" ref="CU25" si="133">CU24+0.00004999</f>
        <v>45.500049990000001</v>
      </c>
      <c r="CV25" s="64">
        <f t="shared" ref="CV25" si="134">CV24+0.00004999</f>
        <v>46.000049990000001</v>
      </c>
      <c r="CW25" s="64">
        <f t="shared" ref="CW25" si="135">CW24+0.00004999</f>
        <v>46.500049990000001</v>
      </c>
      <c r="CX25" s="64">
        <f t="shared" ref="CX25" si="136">CX24+0.00004999</f>
        <v>47.000049990000001</v>
      </c>
      <c r="CY25" s="64">
        <f t="shared" ref="CY25" si="137">CY24+0.00004999</f>
        <v>47.500049990000001</v>
      </c>
      <c r="CZ25" s="64">
        <f t="shared" ref="CZ25" si="138">CZ24+0.00004999</f>
        <v>48.000049990000001</v>
      </c>
      <c r="DA25" s="64">
        <f t="shared" ref="DA25" si="139">DA24+0.00004999</f>
        <v>48.500049990000001</v>
      </c>
      <c r="DB25" s="64">
        <f t="shared" ref="DB25" si="140">DB24+0.00004999</f>
        <v>49.000049990000001</v>
      </c>
      <c r="DC25" s="64">
        <f t="shared" ref="DC25" si="141">DC24+0.00004999</f>
        <v>49.500049990000001</v>
      </c>
      <c r="DD25" s="64">
        <f t="shared" ref="DD25" si="142">DD24+0.00004999</f>
        <v>50.000049990000001</v>
      </c>
      <c r="DE25" s="64">
        <f t="shared" ref="DE25" si="143">DE24+0.00004999</f>
        <v>50.500049990000001</v>
      </c>
      <c r="DF25" s="64">
        <f t="shared" ref="DF25" si="144">DF24+0.00004999</f>
        <v>51.000049990000001</v>
      </c>
      <c r="DG25" s="64">
        <f t="shared" ref="DG25" si="145">DG24+0.00004999</f>
        <v>51.500049990000001</v>
      </c>
      <c r="DH25" s="64">
        <f t="shared" ref="DH25" si="146">DH24+0.00004999</f>
        <v>52.000049990000001</v>
      </c>
      <c r="DI25" s="64">
        <f t="shared" ref="DI25" si="147">DI24+0.00004999</f>
        <v>52.500049990000001</v>
      </c>
      <c r="DJ25" s="64">
        <f t="shared" ref="DJ25" si="148">DJ24+0.00004999</f>
        <v>53.000049990000001</v>
      </c>
      <c r="DK25" s="64">
        <f t="shared" ref="DK25" si="149">DK24+0.00004999</f>
        <v>53.500049990000001</v>
      </c>
      <c r="DL25" s="64">
        <f t="shared" ref="DL25" si="150">DL24+0.00004999</f>
        <v>54.000049990000001</v>
      </c>
      <c r="DM25" s="64">
        <f t="shared" ref="DM25" si="151">DM24+0.00004999</f>
        <v>54.500049990000001</v>
      </c>
      <c r="DN25" s="64">
        <f t="shared" ref="DN25" si="152">DN24+0.00004999</f>
        <v>55.000049990000001</v>
      </c>
      <c r="DO25" s="64">
        <f t="shared" ref="DO25" si="153">DO24+0.00004999</f>
        <v>55.500049990000001</v>
      </c>
      <c r="DP25" s="64">
        <f t="shared" ref="DP25" si="154">DP24+0.00004999</f>
        <v>56.000049990000001</v>
      </c>
      <c r="DQ25" s="64">
        <f t="shared" ref="DQ25" si="155">DQ24+0.00004999</f>
        <v>56.500049990000001</v>
      </c>
      <c r="DR25" s="64">
        <f t="shared" ref="DR25" si="156">DR24+0.00004999</f>
        <v>57.000049990000001</v>
      </c>
      <c r="DS25" s="64">
        <f t="shared" ref="DS25" si="157">DS24+0.00004999</f>
        <v>57.500049990000001</v>
      </c>
      <c r="DT25" s="64">
        <f t="shared" ref="DT25" si="158">DT24+0.00004999</f>
        <v>58.000049990000001</v>
      </c>
      <c r="DU25" s="64">
        <f t="shared" ref="DU25" si="159">DU24+0.00004999</f>
        <v>58.500049990000001</v>
      </c>
      <c r="DV25" s="64">
        <f t="shared" ref="DV25" si="160">DV24+0.00004999</f>
        <v>59.000049990000001</v>
      </c>
      <c r="DW25" s="64">
        <f t="shared" ref="DW25" si="161">DW24+0.00004999</f>
        <v>59.500049990000001</v>
      </c>
      <c r="DX25" s="64">
        <f t="shared" ref="DX25" si="162">DX24+0.00004999</f>
        <v>60.000049990000001</v>
      </c>
      <c r="DY25" s="64">
        <f t="shared" ref="DY25" si="163">DY24+0.00004999</f>
        <v>60.500049990000001</v>
      </c>
      <c r="DZ25" s="64">
        <f t="shared" ref="DZ25" si="164">DZ24+0.00004999</f>
        <v>61.000049990000001</v>
      </c>
      <c r="EA25" s="64">
        <f t="shared" ref="EA25" si="165">EA24+0.00004999</f>
        <v>61.500049990000001</v>
      </c>
      <c r="EB25" s="64">
        <f t="shared" ref="EB25" si="166">EB24+0.00004999</f>
        <v>62.000049990000001</v>
      </c>
      <c r="EC25" s="64">
        <f t="shared" ref="EC25" si="167">EC24+0.00004999</f>
        <v>62.500049990000001</v>
      </c>
      <c r="ED25" s="64">
        <f t="shared" ref="ED25" si="168">ED24+0.00004999</f>
        <v>63.000049990000001</v>
      </c>
      <c r="EE25" s="64">
        <f t="shared" ref="EE25" si="169">EE24+0.00004999</f>
        <v>63.500049990000001</v>
      </c>
      <c r="EF25" s="64">
        <f t="shared" ref="EF25" si="170">EF24+0.00004999</f>
        <v>64.000049989999994</v>
      </c>
      <c r="EG25" s="64">
        <f t="shared" ref="EG25" si="171">EG24+0.00004999</f>
        <v>64.500049989999994</v>
      </c>
      <c r="EH25" s="64">
        <f t="shared" ref="EH25" si="172">EH24+0.00004999</f>
        <v>65.000049989999994</v>
      </c>
      <c r="EI25" s="64">
        <f t="shared" ref="EI25" si="173">EI24+0.00004999</f>
        <v>65.500049989999994</v>
      </c>
      <c r="EJ25" s="64">
        <f t="shared" ref="EJ25" si="174">EJ24+0.00004999</f>
        <v>66.000049989999994</v>
      </c>
      <c r="EK25" s="64">
        <f t="shared" ref="EK25" si="175">EK24+0.00004999</f>
        <v>66.500049989999994</v>
      </c>
      <c r="EL25" s="64">
        <f t="shared" ref="EL25" si="176">EL24+0.00004999</f>
        <v>67.000049989999994</v>
      </c>
      <c r="EM25" s="64">
        <f t="shared" ref="EM25" si="177">EM24+0.00004999</f>
        <v>67.500049989999994</v>
      </c>
      <c r="EN25" s="64">
        <f t="shared" ref="EN25" si="178">EN24+0.00004999</f>
        <v>68.000049989999994</v>
      </c>
      <c r="EO25" s="64">
        <f t="shared" ref="EO25" si="179">EO24+0.00004999</f>
        <v>68.500049989999994</v>
      </c>
      <c r="EP25" s="64">
        <f t="shared" ref="EP25" si="180">EP24+0.00004999</f>
        <v>69.000049989999994</v>
      </c>
      <c r="EQ25" s="64">
        <f t="shared" ref="EQ25" si="181">EQ24+0.00004999</f>
        <v>69.500049989999994</v>
      </c>
      <c r="ER25" s="64">
        <f t="shared" ref="ER25" si="182">ER24+0.00004999</f>
        <v>70.000049989999994</v>
      </c>
      <c r="ES25" s="64">
        <f t="shared" ref="ES25" si="183">ES24+0.00004999</f>
        <v>70.500049989999994</v>
      </c>
      <c r="ET25" s="64">
        <f t="shared" ref="ET25" si="184">ET24+0.00004999</f>
        <v>71.000049989999994</v>
      </c>
      <c r="EU25" s="64">
        <f t="shared" ref="EU25" si="185">EU24+0.00004999</f>
        <v>71.500049989999994</v>
      </c>
      <c r="EV25" s="64">
        <f t="shared" ref="EV25" si="186">EV24+0.00004999</f>
        <v>72.000049989999994</v>
      </c>
      <c r="EW25" s="64">
        <f t="shared" ref="EW25" si="187">EW24+0.00004999</f>
        <v>72.500049989999994</v>
      </c>
      <c r="EX25" s="64">
        <f t="shared" ref="EX25" si="188">EX24+0.00004999</f>
        <v>73.000049989999994</v>
      </c>
      <c r="EY25" s="64">
        <f t="shared" ref="EY25" si="189">EY24+0.00004999</f>
        <v>73.500049989999994</v>
      </c>
      <c r="EZ25" s="64">
        <f t="shared" ref="EZ25" si="190">EZ24+0.00004999</f>
        <v>74.000049989999994</v>
      </c>
      <c r="FA25" s="64">
        <f t="shared" ref="FA25" si="191">FA24+0.00004999</f>
        <v>74.500049989999994</v>
      </c>
      <c r="FB25" s="64">
        <f t="shared" ref="FB25" si="192">FB24+0.00004999</f>
        <v>75.000049989999994</v>
      </c>
      <c r="FC25" s="64">
        <f t="shared" ref="FC25" si="193">FC24+0.00004999</f>
        <v>75.500049989999994</v>
      </c>
      <c r="FD25" s="64">
        <f t="shared" ref="FD25" si="194">FD24+0.00004999</f>
        <v>76.000049989999994</v>
      </c>
      <c r="FE25" s="64">
        <f t="shared" ref="FE25" si="195">FE24+0.00004999</f>
        <v>76.500049989999994</v>
      </c>
      <c r="FF25" s="64">
        <f t="shared" ref="FF25" si="196">FF24+0.00004999</f>
        <v>77.000049989999994</v>
      </c>
      <c r="FG25" s="64">
        <f t="shared" ref="FG25" si="197">FG24+0.00004999</f>
        <v>77.500049989999994</v>
      </c>
      <c r="FH25" s="64">
        <f t="shared" ref="FH25" si="198">FH24+0.00004999</f>
        <v>78.000049989999994</v>
      </c>
      <c r="FI25" s="64">
        <f t="shared" ref="FI25" si="199">FI24+0.00004999</f>
        <v>78.500049989999994</v>
      </c>
      <c r="FJ25" s="64">
        <f t="shared" ref="FJ25" si="200">FJ24+0.00004999</f>
        <v>79.000049989999994</v>
      </c>
      <c r="FK25" s="64">
        <f t="shared" ref="FK25" si="201">FK24+0.00004999</f>
        <v>79.500049989999994</v>
      </c>
      <c r="FL25" s="64">
        <f t="shared" ref="FL25" si="202">FL24+0.00004999</f>
        <v>80.000049989999994</v>
      </c>
      <c r="FM25" s="64">
        <f t="shared" ref="FM25" si="203">FM24+0.00004999</f>
        <v>80.500049989999994</v>
      </c>
      <c r="FN25" s="64">
        <f t="shared" ref="FN25" si="204">FN24+0.00004999</f>
        <v>81.000049989999994</v>
      </c>
      <c r="FO25" s="64">
        <f t="shared" ref="FO25" si="205">FO24+0.00004999</f>
        <v>81.500049989999994</v>
      </c>
      <c r="FP25" s="64">
        <f t="shared" ref="FP25" si="206">FP24+0.00004999</f>
        <v>82.000049989999994</v>
      </c>
      <c r="FQ25" s="64">
        <f t="shared" ref="FQ25" si="207">FQ24+0.00004999</f>
        <v>82.500049989999994</v>
      </c>
      <c r="FR25" s="64">
        <f t="shared" ref="FR25" si="208">FR24+0.00004999</f>
        <v>83.000049989999994</v>
      </c>
      <c r="FS25" s="64">
        <f t="shared" ref="FS25" si="209">FS24+0.00004999</f>
        <v>83.500049989999994</v>
      </c>
      <c r="FT25" s="64">
        <f t="shared" ref="FT25" si="210">FT24+0.00004999</f>
        <v>84.000049989999994</v>
      </c>
      <c r="FU25" s="64">
        <f t="shared" ref="FU25" si="211">FU24+0.00004999</f>
        <v>84.500049989999994</v>
      </c>
      <c r="FV25" s="64">
        <f t="shared" ref="FV25" si="212">FV24+0.00004999</f>
        <v>85.000049989999994</v>
      </c>
      <c r="FW25" s="64">
        <f t="shared" ref="FW25" si="213">FW24+0.00004999</f>
        <v>85.500049989999994</v>
      </c>
      <c r="FX25" s="64">
        <f t="shared" ref="FX25" si="214">FX24+0.00004999</f>
        <v>86.000049989999994</v>
      </c>
      <c r="FY25" s="64">
        <f t="shared" ref="FY25" si="215">FY24+0.00004999</f>
        <v>86.500049989999994</v>
      </c>
      <c r="FZ25" s="64">
        <f t="shared" ref="FZ25" si="216">FZ24+0.00004999</f>
        <v>87.000049989999994</v>
      </c>
      <c r="GA25" s="64">
        <f t="shared" ref="GA25" si="217">GA24+0.00004999</f>
        <v>87.500049989999994</v>
      </c>
      <c r="GB25" s="64">
        <f t="shared" ref="GB25" si="218">GB24+0.00004999</f>
        <v>88.000049989999994</v>
      </c>
      <c r="GC25" s="64">
        <f t="shared" ref="GC25" si="219">GC24+0.00004999</f>
        <v>88.500049989999994</v>
      </c>
      <c r="GD25" s="64">
        <f t="shared" ref="GD25" si="220">GD24+0.00004999</f>
        <v>89.000049989999994</v>
      </c>
      <c r="GE25" s="64">
        <f t="shared" ref="GE25" si="221">GE24+0.00004999</f>
        <v>89.500049989999994</v>
      </c>
      <c r="GF25" s="64">
        <f t="shared" ref="GF25" si="222">GF24+0.00004999</f>
        <v>90.000049989999994</v>
      </c>
      <c r="GG25" s="64">
        <f t="shared" ref="GG25" si="223">GG24+0.00004999</f>
        <v>90.500049989999994</v>
      </c>
      <c r="GH25" s="64">
        <f t="shared" ref="GH25" si="224">GH24+0.00004999</f>
        <v>91.000049989999994</v>
      </c>
      <c r="GI25" s="64">
        <f t="shared" ref="GI25" si="225">GI24+0.00004999</f>
        <v>91.500049989999994</v>
      </c>
      <c r="GJ25" s="64">
        <f t="shared" ref="GJ25" si="226">GJ24+0.00004999</f>
        <v>92.000049989999994</v>
      </c>
      <c r="GK25" s="64">
        <f t="shared" ref="GK25" si="227">GK24+0.00004999</f>
        <v>92.500049989999994</v>
      </c>
      <c r="GL25" s="64">
        <f t="shared" ref="GL25" si="228">GL24+0.00004999</f>
        <v>93.000049989999994</v>
      </c>
      <c r="GM25" s="64">
        <f t="shared" ref="GM25" si="229">GM24+0.00004999</f>
        <v>93.500049989999994</v>
      </c>
      <c r="GN25" s="64">
        <f t="shared" ref="GN25" si="230">GN24+0.00004999</f>
        <v>94.000049989999994</v>
      </c>
      <c r="GO25" s="64">
        <f t="shared" ref="GO25" si="231">GO24+0.00004999</f>
        <v>94.500049989999994</v>
      </c>
      <c r="GP25" s="64">
        <f t="shared" ref="GP25" si="232">GP24+0.00004999</f>
        <v>95.000049989999994</v>
      </c>
      <c r="GQ25" s="64">
        <f t="shared" ref="GQ25" si="233">GQ24+0.00004999</f>
        <v>95.500049989999994</v>
      </c>
      <c r="GR25" s="64">
        <f t="shared" ref="GR25" si="234">GR24+0.00004999</f>
        <v>96.000049989999994</v>
      </c>
    </row>
    <row r="26" spans="1:201" x14ac:dyDescent="0.25">
      <c r="A26" s="66">
        <v>1</v>
      </c>
      <c r="B26" s="66">
        <f t="shared" ref="B26:AG26" si="235">A26+1</f>
        <v>2</v>
      </c>
      <c r="C26" s="66">
        <f t="shared" si="235"/>
        <v>3</v>
      </c>
      <c r="D26" s="66">
        <f t="shared" si="235"/>
        <v>4</v>
      </c>
      <c r="E26" s="66">
        <f t="shared" si="235"/>
        <v>5</v>
      </c>
      <c r="F26" s="66">
        <f t="shared" si="235"/>
        <v>6</v>
      </c>
      <c r="G26" s="66">
        <f t="shared" si="235"/>
        <v>7</v>
      </c>
      <c r="H26" s="66">
        <f t="shared" si="235"/>
        <v>8</v>
      </c>
      <c r="I26" s="66">
        <f t="shared" si="235"/>
        <v>9</v>
      </c>
      <c r="J26" s="66">
        <f t="shared" si="235"/>
        <v>10</v>
      </c>
      <c r="K26" s="66">
        <f t="shared" si="235"/>
        <v>11</v>
      </c>
      <c r="L26" s="66">
        <f t="shared" si="235"/>
        <v>12</v>
      </c>
      <c r="M26" s="66">
        <f t="shared" si="235"/>
        <v>13</v>
      </c>
      <c r="N26" s="66">
        <f t="shared" si="235"/>
        <v>14</v>
      </c>
      <c r="O26" s="66">
        <f t="shared" si="235"/>
        <v>15</v>
      </c>
      <c r="P26" s="66">
        <f t="shared" si="235"/>
        <v>16</v>
      </c>
      <c r="Q26" s="66">
        <f t="shared" si="235"/>
        <v>17</v>
      </c>
      <c r="R26" s="66">
        <f t="shared" si="235"/>
        <v>18</v>
      </c>
      <c r="S26" s="66">
        <f t="shared" si="235"/>
        <v>19</v>
      </c>
      <c r="T26" s="66">
        <f t="shared" si="235"/>
        <v>20</v>
      </c>
      <c r="U26" s="66">
        <f t="shared" si="235"/>
        <v>21</v>
      </c>
      <c r="V26" s="66">
        <f t="shared" si="235"/>
        <v>22</v>
      </c>
      <c r="W26" s="66">
        <f t="shared" si="235"/>
        <v>23</v>
      </c>
      <c r="X26" s="66">
        <f t="shared" si="235"/>
        <v>24</v>
      </c>
      <c r="Y26" s="66">
        <f t="shared" si="235"/>
        <v>25</v>
      </c>
      <c r="Z26" s="66">
        <f t="shared" si="235"/>
        <v>26</v>
      </c>
      <c r="AA26" s="66">
        <f t="shared" si="235"/>
        <v>27</v>
      </c>
      <c r="AB26" s="66">
        <f t="shared" si="235"/>
        <v>28</v>
      </c>
      <c r="AC26" s="66">
        <f t="shared" si="235"/>
        <v>29</v>
      </c>
      <c r="AD26" s="66">
        <f t="shared" si="235"/>
        <v>30</v>
      </c>
      <c r="AE26" s="66">
        <f t="shared" si="235"/>
        <v>31</v>
      </c>
      <c r="AF26" s="66">
        <f t="shared" si="235"/>
        <v>32</v>
      </c>
      <c r="AG26" s="66">
        <f t="shared" si="235"/>
        <v>33</v>
      </c>
      <c r="AH26" s="66">
        <f t="shared" ref="AH26:BM26" si="236">AG26+1</f>
        <v>34</v>
      </c>
      <c r="AI26" s="66">
        <f t="shared" si="236"/>
        <v>35</v>
      </c>
      <c r="AJ26" s="66">
        <f t="shared" si="236"/>
        <v>36</v>
      </c>
      <c r="AK26" s="66">
        <f t="shared" si="236"/>
        <v>37</v>
      </c>
      <c r="AL26" s="66">
        <f t="shared" si="236"/>
        <v>38</v>
      </c>
      <c r="AM26" s="66">
        <f t="shared" si="236"/>
        <v>39</v>
      </c>
      <c r="AN26" s="66">
        <f t="shared" si="236"/>
        <v>40</v>
      </c>
      <c r="AO26" s="66">
        <f t="shared" si="236"/>
        <v>41</v>
      </c>
      <c r="AP26" s="66">
        <f t="shared" si="236"/>
        <v>42</v>
      </c>
      <c r="AQ26" s="66">
        <f t="shared" si="236"/>
        <v>43</v>
      </c>
      <c r="AR26" s="66">
        <f t="shared" si="236"/>
        <v>44</v>
      </c>
      <c r="AS26" s="66">
        <f t="shared" si="236"/>
        <v>45</v>
      </c>
      <c r="AT26" s="66">
        <f t="shared" si="236"/>
        <v>46</v>
      </c>
      <c r="AU26" s="66">
        <f t="shared" si="236"/>
        <v>47</v>
      </c>
      <c r="AV26" s="66">
        <f t="shared" si="236"/>
        <v>48</v>
      </c>
      <c r="AW26" s="66">
        <f t="shared" si="236"/>
        <v>49</v>
      </c>
      <c r="AX26" s="66">
        <f t="shared" si="236"/>
        <v>50</v>
      </c>
      <c r="AY26" s="66">
        <f t="shared" si="236"/>
        <v>51</v>
      </c>
      <c r="AZ26" s="66">
        <f t="shared" si="236"/>
        <v>52</v>
      </c>
      <c r="BA26" s="66">
        <f t="shared" si="236"/>
        <v>53</v>
      </c>
      <c r="BB26" s="66">
        <f t="shared" si="236"/>
        <v>54</v>
      </c>
      <c r="BC26" s="66">
        <f t="shared" si="236"/>
        <v>55</v>
      </c>
      <c r="BD26" s="66">
        <f t="shared" si="236"/>
        <v>56</v>
      </c>
      <c r="BE26" s="66">
        <f t="shared" si="236"/>
        <v>57</v>
      </c>
      <c r="BF26" s="66">
        <f t="shared" si="236"/>
        <v>58</v>
      </c>
      <c r="BG26" s="66">
        <f t="shared" si="236"/>
        <v>59</v>
      </c>
      <c r="BH26" s="66">
        <f t="shared" si="236"/>
        <v>60</v>
      </c>
      <c r="BI26" s="66">
        <f t="shared" si="236"/>
        <v>61</v>
      </c>
      <c r="BJ26" s="66">
        <f t="shared" si="236"/>
        <v>62</v>
      </c>
      <c r="BK26" s="66">
        <f t="shared" si="236"/>
        <v>63</v>
      </c>
      <c r="BL26" s="66">
        <f t="shared" si="236"/>
        <v>64</v>
      </c>
      <c r="BM26" s="66">
        <f t="shared" si="236"/>
        <v>65</v>
      </c>
      <c r="BN26" s="66">
        <f t="shared" ref="BN26:CS26" si="237">BM26+1</f>
        <v>66</v>
      </c>
      <c r="BO26" s="66">
        <f t="shared" si="237"/>
        <v>67</v>
      </c>
      <c r="BP26" s="66">
        <f t="shared" si="237"/>
        <v>68</v>
      </c>
      <c r="BQ26" s="66">
        <f t="shared" si="237"/>
        <v>69</v>
      </c>
      <c r="BR26" s="66">
        <f t="shared" si="237"/>
        <v>70</v>
      </c>
      <c r="BS26" s="66">
        <f t="shared" si="237"/>
        <v>71</v>
      </c>
      <c r="BT26" s="66">
        <f t="shared" si="237"/>
        <v>72</v>
      </c>
      <c r="BU26" s="66">
        <f t="shared" si="237"/>
        <v>73</v>
      </c>
      <c r="BV26" s="66">
        <f t="shared" si="237"/>
        <v>74</v>
      </c>
      <c r="BW26" s="66">
        <f t="shared" si="237"/>
        <v>75</v>
      </c>
      <c r="BX26" s="66">
        <f t="shared" si="237"/>
        <v>76</v>
      </c>
      <c r="BY26" s="66">
        <f t="shared" si="237"/>
        <v>77</v>
      </c>
      <c r="BZ26" s="66">
        <f t="shared" si="237"/>
        <v>78</v>
      </c>
      <c r="CA26" s="66">
        <f t="shared" si="237"/>
        <v>79</v>
      </c>
      <c r="CB26" s="66">
        <f t="shared" si="237"/>
        <v>80</v>
      </c>
      <c r="CC26" s="66">
        <f t="shared" si="237"/>
        <v>81</v>
      </c>
      <c r="CD26" s="66">
        <f t="shared" si="237"/>
        <v>82</v>
      </c>
      <c r="CE26" s="66">
        <f t="shared" si="237"/>
        <v>83</v>
      </c>
      <c r="CF26" s="66">
        <f t="shared" si="237"/>
        <v>84</v>
      </c>
      <c r="CG26" s="66">
        <f t="shared" si="237"/>
        <v>85</v>
      </c>
      <c r="CH26" s="66">
        <f t="shared" si="237"/>
        <v>86</v>
      </c>
      <c r="CI26" s="66">
        <f t="shared" si="237"/>
        <v>87</v>
      </c>
      <c r="CJ26" s="66">
        <f t="shared" si="237"/>
        <v>88</v>
      </c>
      <c r="CK26" s="66">
        <f t="shared" si="237"/>
        <v>89</v>
      </c>
      <c r="CL26" s="66">
        <f t="shared" si="237"/>
        <v>90</v>
      </c>
      <c r="CM26" s="66">
        <f t="shared" si="237"/>
        <v>91</v>
      </c>
      <c r="CN26" s="66">
        <f t="shared" si="237"/>
        <v>92</v>
      </c>
      <c r="CO26" s="66">
        <f t="shared" si="237"/>
        <v>93</v>
      </c>
      <c r="CP26" s="66">
        <f t="shared" si="237"/>
        <v>94</v>
      </c>
      <c r="CQ26" s="66">
        <f t="shared" si="237"/>
        <v>95</v>
      </c>
      <c r="CR26" s="66">
        <f t="shared" si="237"/>
        <v>96</v>
      </c>
      <c r="CS26" s="66">
        <f t="shared" si="237"/>
        <v>97</v>
      </c>
      <c r="CT26" s="66">
        <f t="shared" ref="CT26:DY26" si="238">CS26+1</f>
        <v>98</v>
      </c>
      <c r="CU26" s="66">
        <f t="shared" si="238"/>
        <v>99</v>
      </c>
      <c r="CV26" s="66">
        <f t="shared" si="238"/>
        <v>100</v>
      </c>
      <c r="CW26" s="66">
        <f t="shared" si="238"/>
        <v>101</v>
      </c>
      <c r="CX26" s="66">
        <f t="shared" si="238"/>
        <v>102</v>
      </c>
      <c r="CY26" s="66">
        <f t="shared" si="238"/>
        <v>103</v>
      </c>
      <c r="CZ26" s="66">
        <f t="shared" si="238"/>
        <v>104</v>
      </c>
      <c r="DA26" s="66">
        <f t="shared" si="238"/>
        <v>105</v>
      </c>
      <c r="DB26" s="66">
        <f t="shared" si="238"/>
        <v>106</v>
      </c>
      <c r="DC26" s="66">
        <f t="shared" si="238"/>
        <v>107</v>
      </c>
      <c r="DD26" s="66">
        <f t="shared" si="238"/>
        <v>108</v>
      </c>
      <c r="DE26" s="66">
        <f t="shared" si="238"/>
        <v>109</v>
      </c>
      <c r="DF26" s="66">
        <f t="shared" si="238"/>
        <v>110</v>
      </c>
      <c r="DG26" s="66">
        <f t="shared" si="238"/>
        <v>111</v>
      </c>
      <c r="DH26" s="66">
        <f t="shared" si="238"/>
        <v>112</v>
      </c>
      <c r="DI26" s="66">
        <f t="shared" si="238"/>
        <v>113</v>
      </c>
      <c r="DJ26" s="66">
        <f t="shared" si="238"/>
        <v>114</v>
      </c>
      <c r="DK26" s="66">
        <f t="shared" si="238"/>
        <v>115</v>
      </c>
      <c r="DL26" s="66">
        <f t="shared" si="238"/>
        <v>116</v>
      </c>
      <c r="DM26" s="66">
        <f t="shared" si="238"/>
        <v>117</v>
      </c>
      <c r="DN26" s="66">
        <f t="shared" si="238"/>
        <v>118</v>
      </c>
      <c r="DO26" s="66">
        <f t="shared" si="238"/>
        <v>119</v>
      </c>
      <c r="DP26" s="66">
        <f t="shared" si="238"/>
        <v>120</v>
      </c>
      <c r="DQ26" s="66">
        <f t="shared" si="238"/>
        <v>121</v>
      </c>
      <c r="DR26" s="66">
        <f t="shared" si="238"/>
        <v>122</v>
      </c>
      <c r="DS26" s="66">
        <f t="shared" si="238"/>
        <v>123</v>
      </c>
      <c r="DT26" s="66">
        <f t="shared" si="238"/>
        <v>124</v>
      </c>
      <c r="DU26" s="66">
        <f t="shared" si="238"/>
        <v>125</v>
      </c>
      <c r="DV26" s="66">
        <f t="shared" si="238"/>
        <v>126</v>
      </c>
      <c r="DW26" s="66">
        <f t="shared" si="238"/>
        <v>127</v>
      </c>
      <c r="DX26" s="66">
        <f t="shared" si="238"/>
        <v>128</v>
      </c>
      <c r="DY26" s="66">
        <f t="shared" si="238"/>
        <v>129</v>
      </c>
      <c r="DZ26" s="66">
        <f t="shared" ref="DZ26:FE26" si="239">DY26+1</f>
        <v>130</v>
      </c>
      <c r="EA26" s="66">
        <f t="shared" si="239"/>
        <v>131</v>
      </c>
      <c r="EB26" s="66">
        <f t="shared" si="239"/>
        <v>132</v>
      </c>
      <c r="EC26" s="66">
        <f t="shared" si="239"/>
        <v>133</v>
      </c>
      <c r="ED26" s="66">
        <f t="shared" si="239"/>
        <v>134</v>
      </c>
      <c r="EE26" s="66">
        <f t="shared" si="239"/>
        <v>135</v>
      </c>
      <c r="EF26" s="66">
        <f t="shared" si="239"/>
        <v>136</v>
      </c>
      <c r="EG26" s="66">
        <f t="shared" si="239"/>
        <v>137</v>
      </c>
      <c r="EH26" s="66">
        <f t="shared" si="239"/>
        <v>138</v>
      </c>
      <c r="EI26" s="66">
        <f t="shared" si="239"/>
        <v>139</v>
      </c>
      <c r="EJ26" s="66">
        <f t="shared" si="239"/>
        <v>140</v>
      </c>
      <c r="EK26" s="66">
        <f t="shared" si="239"/>
        <v>141</v>
      </c>
      <c r="EL26" s="66">
        <f t="shared" si="239"/>
        <v>142</v>
      </c>
      <c r="EM26" s="66">
        <f t="shared" si="239"/>
        <v>143</v>
      </c>
      <c r="EN26" s="66">
        <f t="shared" si="239"/>
        <v>144</v>
      </c>
      <c r="EO26" s="66">
        <f t="shared" si="239"/>
        <v>145</v>
      </c>
      <c r="EP26" s="66">
        <f t="shared" si="239"/>
        <v>146</v>
      </c>
      <c r="EQ26" s="66">
        <f t="shared" si="239"/>
        <v>147</v>
      </c>
      <c r="ER26" s="66">
        <f t="shared" si="239"/>
        <v>148</v>
      </c>
      <c r="ES26" s="66">
        <f t="shared" si="239"/>
        <v>149</v>
      </c>
      <c r="ET26" s="66">
        <f t="shared" si="239"/>
        <v>150</v>
      </c>
      <c r="EU26" s="66">
        <f t="shared" si="239"/>
        <v>151</v>
      </c>
      <c r="EV26" s="66">
        <f t="shared" si="239"/>
        <v>152</v>
      </c>
      <c r="EW26" s="66">
        <f t="shared" si="239"/>
        <v>153</v>
      </c>
      <c r="EX26" s="66">
        <f t="shared" si="239"/>
        <v>154</v>
      </c>
      <c r="EY26" s="66">
        <f t="shared" si="239"/>
        <v>155</v>
      </c>
      <c r="EZ26" s="66">
        <f t="shared" si="239"/>
        <v>156</v>
      </c>
      <c r="FA26" s="66">
        <f t="shared" si="239"/>
        <v>157</v>
      </c>
      <c r="FB26" s="66">
        <f t="shared" si="239"/>
        <v>158</v>
      </c>
      <c r="FC26" s="66">
        <f t="shared" si="239"/>
        <v>159</v>
      </c>
      <c r="FD26" s="66">
        <f t="shared" si="239"/>
        <v>160</v>
      </c>
      <c r="FE26" s="66">
        <f t="shared" si="239"/>
        <v>161</v>
      </c>
      <c r="FF26" s="66">
        <f t="shared" ref="FF26:GK26" si="240">FE26+1</f>
        <v>162</v>
      </c>
      <c r="FG26" s="66">
        <f t="shared" si="240"/>
        <v>163</v>
      </c>
      <c r="FH26" s="66">
        <f t="shared" si="240"/>
        <v>164</v>
      </c>
      <c r="FI26" s="66">
        <f t="shared" si="240"/>
        <v>165</v>
      </c>
      <c r="FJ26" s="66">
        <f t="shared" si="240"/>
        <v>166</v>
      </c>
      <c r="FK26" s="66">
        <f t="shared" si="240"/>
        <v>167</v>
      </c>
      <c r="FL26" s="66">
        <f t="shared" si="240"/>
        <v>168</v>
      </c>
      <c r="FM26" s="66">
        <f t="shared" si="240"/>
        <v>169</v>
      </c>
      <c r="FN26" s="66">
        <f t="shared" si="240"/>
        <v>170</v>
      </c>
      <c r="FO26" s="66">
        <f t="shared" si="240"/>
        <v>171</v>
      </c>
      <c r="FP26" s="66">
        <f t="shared" si="240"/>
        <v>172</v>
      </c>
      <c r="FQ26" s="66">
        <f t="shared" si="240"/>
        <v>173</v>
      </c>
      <c r="FR26" s="66">
        <f t="shared" si="240"/>
        <v>174</v>
      </c>
      <c r="FS26" s="66">
        <f t="shared" si="240"/>
        <v>175</v>
      </c>
      <c r="FT26" s="66">
        <f t="shared" si="240"/>
        <v>176</v>
      </c>
      <c r="FU26" s="66">
        <f t="shared" si="240"/>
        <v>177</v>
      </c>
      <c r="FV26" s="66">
        <f t="shared" si="240"/>
        <v>178</v>
      </c>
      <c r="FW26" s="66">
        <f t="shared" si="240"/>
        <v>179</v>
      </c>
      <c r="FX26" s="66">
        <f t="shared" si="240"/>
        <v>180</v>
      </c>
      <c r="FY26" s="66">
        <f t="shared" si="240"/>
        <v>181</v>
      </c>
      <c r="FZ26" s="66">
        <f t="shared" si="240"/>
        <v>182</v>
      </c>
      <c r="GA26" s="66">
        <f t="shared" si="240"/>
        <v>183</v>
      </c>
      <c r="GB26" s="66">
        <f t="shared" si="240"/>
        <v>184</v>
      </c>
      <c r="GC26" s="66">
        <f t="shared" si="240"/>
        <v>185</v>
      </c>
      <c r="GD26" s="66">
        <f t="shared" si="240"/>
        <v>186</v>
      </c>
      <c r="GE26" s="66">
        <f t="shared" si="240"/>
        <v>187</v>
      </c>
      <c r="GF26" s="66">
        <f t="shared" si="240"/>
        <v>188</v>
      </c>
      <c r="GG26" s="66">
        <f t="shared" si="240"/>
        <v>189</v>
      </c>
      <c r="GH26" s="66">
        <f t="shared" si="240"/>
        <v>190</v>
      </c>
      <c r="GI26" s="66">
        <f t="shared" si="240"/>
        <v>191</v>
      </c>
      <c r="GJ26" s="66">
        <f t="shared" si="240"/>
        <v>192</v>
      </c>
      <c r="GK26" s="66">
        <f t="shared" si="240"/>
        <v>193</v>
      </c>
      <c r="GL26" s="66">
        <f t="shared" ref="GL26:GR26" si="241">GK26+1</f>
        <v>194</v>
      </c>
      <c r="GM26" s="66">
        <f t="shared" si="241"/>
        <v>195</v>
      </c>
      <c r="GN26" s="66">
        <f t="shared" si="241"/>
        <v>196</v>
      </c>
      <c r="GO26" s="66">
        <f t="shared" si="241"/>
        <v>197</v>
      </c>
      <c r="GP26" s="66">
        <f t="shared" si="241"/>
        <v>198</v>
      </c>
      <c r="GQ26" s="66">
        <f t="shared" si="241"/>
        <v>199</v>
      </c>
      <c r="GR26" s="66">
        <f t="shared" si="241"/>
        <v>200</v>
      </c>
    </row>
    <row r="27" spans="1:201" x14ac:dyDescent="0.25">
      <c r="A27" s="32" t="str">
        <f>Data_Enersys_VRLA!A1</f>
        <v>Enersys Powersafe SBS 8</v>
      </c>
      <c r="B27" s="56">
        <f t="shared" ref="B27:G41" si="242">$H27</f>
        <v>0.23964972278356392</v>
      </c>
      <c r="C27" s="56">
        <f t="shared" si="242"/>
        <v>0.23964972278356392</v>
      </c>
      <c r="D27" s="56">
        <f t="shared" si="242"/>
        <v>0.23964972278356392</v>
      </c>
      <c r="E27" s="56">
        <f t="shared" si="242"/>
        <v>0.23964972278356392</v>
      </c>
      <c r="F27" s="56">
        <f t="shared" si="242"/>
        <v>0.23964972278356392</v>
      </c>
      <c r="G27" s="56">
        <f t="shared" si="242"/>
        <v>0.23964972278356392</v>
      </c>
      <c r="H27" s="68">
        <f>VLOOKUP(H$25,Data_Enersys_VRLA!$A$6:$E$25,4)</f>
        <v>0.23964972278356392</v>
      </c>
      <c r="I27" s="68">
        <f>VLOOKUP(I$25,Data_Enersys_VRLA!$A$6:$E$25,4)</f>
        <v>0.36550249183793421</v>
      </c>
      <c r="J27" s="68">
        <f>VLOOKUP(J$25,Data_Enersys_VRLA!$A$6:$E$25,4)</f>
        <v>0.48296567027803161</v>
      </c>
      <c r="K27" s="69">
        <f t="shared" ref="K27:K41" si="243">(J27+L27)/2</f>
        <v>0.64676242328732636</v>
      </c>
      <c r="L27" s="68">
        <f>VLOOKUP(L$25,Data_Enersys_VRLA!$A$6:$E$25,4)</f>
        <v>0.810559176296621</v>
      </c>
      <c r="M27" s="69">
        <f t="shared" ref="M27:M41" si="244">$L27+($O27-$L27)/3</f>
        <v>1.0131896481696134</v>
      </c>
      <c r="N27" s="69">
        <f t="shared" ref="N27:N41" si="245">$L27+2*($O27-$L27)/3</f>
        <v>1.215820120042606</v>
      </c>
      <c r="O27" s="68">
        <f>VLOOKUP(O$25,Data_Enersys_VRLA!$A$6:$E$25,4)</f>
        <v>1.4184505919155983</v>
      </c>
      <c r="P27" s="56">
        <f t="shared" ref="P27:P41" si="246">(O27+Q27)/2</f>
        <v>2.5170134427306534</v>
      </c>
      <c r="Q27" s="68">
        <f>VLOOKUP(Q$25,Data_Enersys_VRLA!$A$6:$E$25,4)</f>
        <v>3.6155762935457081</v>
      </c>
      <c r="R27" s="68">
        <f>VLOOKUP(R$25,Data_Enersys_VRLA!$A$6:$E$25,4)</f>
        <v>5.6756300716356556</v>
      </c>
      <c r="S27" s="56">
        <f t="shared" ref="S27:S41" si="247">(R27+T27)/2</f>
        <v>6.1734923586212398</v>
      </c>
      <c r="T27" s="68">
        <f>VLOOKUP(T$25,Data_Enersys_VRLA!$A$6:$E$25,4)</f>
        <v>6.671354645606824</v>
      </c>
      <c r="U27" s="56">
        <f t="shared" ref="U27:U41" si="248">(T27+V27)/2</f>
        <v>7.1383494707993016</v>
      </c>
      <c r="V27" s="68">
        <f>VLOOKUP(V$25,Data_Enersys_VRLA!$A$6:$E$25,4)</f>
        <v>7.6053442959917783</v>
      </c>
      <c r="W27" s="56">
        <f t="shared" ref="W27:W41" si="249">(V27+X27)/2</f>
        <v>8.0665730411102654</v>
      </c>
      <c r="X27" s="68">
        <f>VLOOKUP(X$25,Data_Enersys_VRLA!$A$6:$E$25,4)</f>
        <v>8.5278017862287534</v>
      </c>
      <c r="Y27" s="56">
        <f t="shared" ref="Y27:Y41" si="250">(X27+Z27)/2</f>
        <v>9.0074906367041194</v>
      </c>
      <c r="Z27" s="68">
        <f>VLOOKUP(Z$25,Data_Enersys_VRLA!$A$6:$E$25,4)</f>
        <v>9.4871794871794872</v>
      </c>
      <c r="AA27" s="56">
        <f t="shared" ref="AA27:AA41" si="251">(Z27+AB27)/2</f>
        <v>9.9367179717505341</v>
      </c>
      <c r="AB27" s="68">
        <f>VLOOKUP(AB$25,Data_Enersys_VRLA!$A$6:$E$25,4)</f>
        <v>10.386256456321581</v>
      </c>
      <c r="AC27" s="56">
        <f t="shared" ref="AC27:AC41" si="252">$AB27+($AV27-$AB27)/20</f>
        <v>10.814689535144845</v>
      </c>
      <c r="AD27" s="56">
        <f t="shared" ref="AD27:AD41" si="253">$AB27+2*($AV27-$AB27)/20</f>
        <v>11.243122613968112</v>
      </c>
      <c r="AE27" s="56">
        <f t="shared" ref="AE27:AE41" si="254">$AB27+3*($AV27-$AB27)/20</f>
        <v>11.671555692791376</v>
      </c>
      <c r="AF27" s="56">
        <f t="shared" ref="AF27:AF41" si="255">$AB27+4*($AV27-$AB27)/20</f>
        <v>12.099988771614642</v>
      </c>
      <c r="AG27" s="56">
        <f t="shared" ref="AG27:AG41" si="256">$AB27+5*($AV27-$AB27)/20</f>
        <v>12.528421850437907</v>
      </c>
      <c r="AH27" s="56">
        <f t="shared" ref="AH27:AH41" si="257">$AB27+6*($AV27-$AB27)/20</f>
        <v>12.956854929261173</v>
      </c>
      <c r="AI27" s="56">
        <f t="shared" ref="AI27:AI41" si="258">$AB27+7*($AV27-$AB27)/20</f>
        <v>13.385288008084437</v>
      </c>
      <c r="AJ27" s="56">
        <f t="shared" ref="AJ27:AJ41" si="259">$AB27+8*($AV27-$AB27)/20</f>
        <v>13.813721086907702</v>
      </c>
      <c r="AK27" s="56">
        <f t="shared" ref="AK27:AK41" si="260">$AB27+9*($AV27-$AB27)/20</f>
        <v>14.242154165730968</v>
      </c>
      <c r="AL27" s="56">
        <f t="shared" ref="AL27:AL41" si="261">$AB27+10*($AV27-$AB27)/20</f>
        <v>14.670587244554234</v>
      </c>
      <c r="AM27" s="56">
        <f t="shared" ref="AM27:AM41" si="262">$AB27+11*($AV27-$AB27)/20</f>
        <v>15.099020323377498</v>
      </c>
      <c r="AN27" s="56">
        <f t="shared" ref="AN27:AN41" si="263">$AB27+12*($AV27-$AB27)/20</f>
        <v>15.527453402200763</v>
      </c>
      <c r="AO27" s="56">
        <f t="shared" ref="AO27:AO41" si="264">$AB27+13*($AV27-$AB27)/20</f>
        <v>15.955886481024029</v>
      </c>
      <c r="AP27" s="56">
        <f t="shared" ref="AP27:AP41" si="265">$AB27+14*($AV27-$AB27)/20</f>
        <v>16.384319559847295</v>
      </c>
      <c r="AQ27" s="56">
        <f t="shared" ref="AQ27:AQ41" si="266">$AB27+15*($AV27-$AB27)/20</f>
        <v>16.81275263867056</v>
      </c>
      <c r="AR27" s="56">
        <f t="shared" ref="AR27:AR41" si="267">$AB27+16*($AV27-$AB27)/20</f>
        <v>17.241185717493824</v>
      </c>
      <c r="AS27" s="56">
        <f t="shared" ref="AS27:AS41" si="268">$AB27+17*($AV27-$AB27)/20</f>
        <v>17.669618796317089</v>
      </c>
      <c r="AT27" s="56">
        <f t="shared" ref="AT27:AT41" si="269">$AB27+18*($AV27-$AB27)/20</f>
        <v>18.098051875140357</v>
      </c>
      <c r="AU27" s="56">
        <f t="shared" ref="AU27:AU41" si="270">$AB27+19*($AV27-$AB27)/20</f>
        <v>18.526484953963617</v>
      </c>
      <c r="AV27" s="68">
        <f>VLOOKUP(AV$25,Data_Enersys_VRLA!$A$6:$E$25,4)</f>
        <v>18.954918032786885</v>
      </c>
      <c r="AW27" s="56">
        <f>AV27+($AV27-$AU27)</f>
        <v>19.383351111610153</v>
      </c>
      <c r="AX27" s="56">
        <f t="shared" ref="AX27:DI27" si="271">AW27+($AV27-$AU27)</f>
        <v>19.811784190433421</v>
      </c>
      <c r="AY27" s="56">
        <f t="shared" si="271"/>
        <v>20.240217269256689</v>
      </c>
      <c r="AZ27" s="56">
        <f t="shared" si="271"/>
        <v>20.668650348079957</v>
      </c>
      <c r="BA27" s="56">
        <f t="shared" si="271"/>
        <v>21.097083426903225</v>
      </c>
      <c r="BB27" s="56">
        <f t="shared" si="271"/>
        <v>21.525516505726493</v>
      </c>
      <c r="BC27" s="56">
        <f t="shared" si="271"/>
        <v>21.953949584549761</v>
      </c>
      <c r="BD27" s="56">
        <f t="shared" si="271"/>
        <v>22.382382663373029</v>
      </c>
      <c r="BE27" s="56">
        <f t="shared" si="271"/>
        <v>22.810815742196297</v>
      </c>
      <c r="BF27" s="56">
        <f t="shared" si="271"/>
        <v>23.239248821019565</v>
      </c>
      <c r="BG27" s="56">
        <f t="shared" si="271"/>
        <v>23.667681899842833</v>
      </c>
      <c r="BH27" s="56">
        <f t="shared" si="271"/>
        <v>24.096114978666101</v>
      </c>
      <c r="BI27" s="56">
        <f t="shared" si="271"/>
        <v>24.524548057489369</v>
      </c>
      <c r="BJ27" s="56">
        <f t="shared" si="271"/>
        <v>24.952981136312637</v>
      </c>
      <c r="BK27" s="56">
        <f t="shared" si="271"/>
        <v>25.381414215135905</v>
      </c>
      <c r="BL27" s="56">
        <f t="shared" si="271"/>
        <v>25.809847293959173</v>
      </c>
      <c r="BM27" s="56">
        <f t="shared" si="271"/>
        <v>26.238280372782441</v>
      </c>
      <c r="BN27" s="56">
        <f t="shared" si="271"/>
        <v>26.666713451605709</v>
      </c>
      <c r="BO27" s="56">
        <f t="shared" si="271"/>
        <v>27.095146530428977</v>
      </c>
      <c r="BP27" s="56">
        <f t="shared" si="271"/>
        <v>27.523579609252245</v>
      </c>
      <c r="BQ27" s="56">
        <f t="shared" si="271"/>
        <v>27.952012688075513</v>
      </c>
      <c r="BR27" s="56">
        <f t="shared" si="271"/>
        <v>28.380445766898781</v>
      </c>
      <c r="BS27" s="56">
        <f t="shared" si="271"/>
        <v>28.808878845722049</v>
      </c>
      <c r="BT27" s="56">
        <f t="shared" si="271"/>
        <v>29.237311924545317</v>
      </c>
      <c r="BU27" s="56">
        <f t="shared" si="271"/>
        <v>29.665745003368585</v>
      </c>
      <c r="BV27" s="56">
        <f t="shared" si="271"/>
        <v>30.094178082191853</v>
      </c>
      <c r="BW27" s="56">
        <f t="shared" si="271"/>
        <v>30.522611161015121</v>
      </c>
      <c r="BX27" s="56">
        <f t="shared" si="271"/>
        <v>30.951044239838389</v>
      </c>
      <c r="BY27" s="56">
        <f t="shared" si="271"/>
        <v>31.379477318661657</v>
      </c>
      <c r="BZ27" s="56">
        <f t="shared" si="271"/>
        <v>31.807910397484925</v>
      </c>
      <c r="CA27" s="56">
        <f t="shared" si="271"/>
        <v>32.236343476308193</v>
      </c>
      <c r="CB27" s="56">
        <f t="shared" si="271"/>
        <v>32.664776555131461</v>
      </c>
      <c r="CC27" s="56">
        <f t="shared" si="271"/>
        <v>33.093209633954729</v>
      </c>
      <c r="CD27" s="56">
        <f t="shared" si="271"/>
        <v>33.521642712777997</v>
      </c>
      <c r="CE27" s="56">
        <f t="shared" si="271"/>
        <v>33.950075791601265</v>
      </c>
      <c r="CF27" s="56">
        <f t="shared" si="271"/>
        <v>34.378508870424533</v>
      </c>
      <c r="CG27" s="56">
        <f t="shared" si="271"/>
        <v>34.8069419492478</v>
      </c>
      <c r="CH27" s="56">
        <f t="shared" si="271"/>
        <v>35.235375028071068</v>
      </c>
      <c r="CI27" s="56">
        <f t="shared" si="271"/>
        <v>35.663808106894336</v>
      </c>
      <c r="CJ27" s="56">
        <f t="shared" si="271"/>
        <v>36.092241185717604</v>
      </c>
      <c r="CK27" s="56">
        <f t="shared" si="271"/>
        <v>36.520674264540872</v>
      </c>
      <c r="CL27" s="56">
        <f t="shared" si="271"/>
        <v>36.94910734336414</v>
      </c>
      <c r="CM27" s="56">
        <f t="shared" si="271"/>
        <v>37.377540422187408</v>
      </c>
      <c r="CN27" s="56">
        <f t="shared" si="271"/>
        <v>37.805973501010676</v>
      </c>
      <c r="CO27" s="56">
        <f t="shared" si="271"/>
        <v>38.234406579833944</v>
      </c>
      <c r="CP27" s="56">
        <f t="shared" si="271"/>
        <v>38.662839658657212</v>
      </c>
      <c r="CQ27" s="56">
        <f t="shared" si="271"/>
        <v>39.09127273748048</v>
      </c>
      <c r="CR27" s="56">
        <f t="shared" si="271"/>
        <v>39.519705816303748</v>
      </c>
      <c r="CS27" s="56">
        <f t="shared" si="271"/>
        <v>39.948138895127016</v>
      </c>
      <c r="CT27" s="56">
        <f t="shared" si="271"/>
        <v>40.376571973950284</v>
      </c>
      <c r="CU27" s="56">
        <f t="shared" si="271"/>
        <v>40.805005052773552</v>
      </c>
      <c r="CV27" s="56">
        <f t="shared" si="271"/>
        <v>41.23343813159682</v>
      </c>
      <c r="CW27" s="56">
        <f t="shared" si="271"/>
        <v>41.661871210420088</v>
      </c>
      <c r="CX27" s="56">
        <f t="shared" si="271"/>
        <v>42.090304289243356</v>
      </c>
      <c r="CY27" s="56">
        <f t="shared" si="271"/>
        <v>42.518737368066624</v>
      </c>
      <c r="CZ27" s="56">
        <f t="shared" si="271"/>
        <v>42.947170446889892</v>
      </c>
      <c r="DA27" s="56">
        <f t="shared" si="271"/>
        <v>43.37560352571316</v>
      </c>
      <c r="DB27" s="56">
        <f t="shared" si="271"/>
        <v>43.804036604536428</v>
      </c>
      <c r="DC27" s="56">
        <f t="shared" si="271"/>
        <v>44.232469683359696</v>
      </c>
      <c r="DD27" s="56">
        <f t="shared" si="271"/>
        <v>44.660902762182964</v>
      </c>
      <c r="DE27" s="56">
        <f t="shared" si="271"/>
        <v>45.089335841006232</v>
      </c>
      <c r="DF27" s="56">
        <f t="shared" si="271"/>
        <v>45.5177689198295</v>
      </c>
      <c r="DG27" s="56">
        <f t="shared" si="271"/>
        <v>45.946201998652768</v>
      </c>
      <c r="DH27" s="56">
        <f t="shared" si="271"/>
        <v>46.374635077476036</v>
      </c>
      <c r="DI27" s="56">
        <f t="shared" si="271"/>
        <v>46.803068156299304</v>
      </c>
      <c r="DJ27" s="56">
        <f t="shared" ref="DJ27:FU30" si="272">DI27+($AV27-$AU27)</f>
        <v>47.231501235122572</v>
      </c>
      <c r="DK27" s="56">
        <f t="shared" si="272"/>
        <v>47.65993431394584</v>
      </c>
      <c r="DL27" s="56">
        <f t="shared" si="272"/>
        <v>48.088367392769108</v>
      </c>
      <c r="DM27" s="56">
        <f t="shared" si="272"/>
        <v>48.516800471592376</v>
      </c>
      <c r="DN27" s="56">
        <f t="shared" si="272"/>
        <v>48.945233550415644</v>
      </c>
      <c r="DO27" s="56">
        <f t="shared" si="272"/>
        <v>49.373666629238912</v>
      </c>
      <c r="DP27" s="56">
        <f t="shared" si="272"/>
        <v>49.80209970806218</v>
      </c>
      <c r="DQ27" s="56">
        <f t="shared" si="272"/>
        <v>50.230532786885448</v>
      </c>
      <c r="DR27" s="56">
        <f t="shared" si="272"/>
        <v>50.658965865708716</v>
      </c>
      <c r="DS27" s="56">
        <f t="shared" si="272"/>
        <v>51.087398944531984</v>
      </c>
      <c r="DT27" s="56">
        <f t="shared" si="272"/>
        <v>51.515832023355252</v>
      </c>
      <c r="DU27" s="56">
        <f t="shared" si="272"/>
        <v>51.94426510217852</v>
      </c>
      <c r="DV27" s="56">
        <f t="shared" si="272"/>
        <v>52.372698181001788</v>
      </c>
      <c r="DW27" s="56">
        <f t="shared" si="272"/>
        <v>52.801131259825056</v>
      </c>
      <c r="DX27" s="56">
        <f t="shared" si="272"/>
        <v>53.229564338648323</v>
      </c>
      <c r="DY27" s="56">
        <f t="shared" si="272"/>
        <v>53.657997417471591</v>
      </c>
      <c r="DZ27" s="56">
        <f t="shared" si="272"/>
        <v>54.086430496294859</v>
      </c>
      <c r="EA27" s="56">
        <f t="shared" si="272"/>
        <v>54.514863575118127</v>
      </c>
      <c r="EB27" s="56">
        <f t="shared" si="272"/>
        <v>54.943296653941395</v>
      </c>
      <c r="EC27" s="56">
        <f t="shared" si="272"/>
        <v>55.371729732764663</v>
      </c>
      <c r="ED27" s="56">
        <f t="shared" si="272"/>
        <v>55.800162811587931</v>
      </c>
      <c r="EE27" s="56">
        <f t="shared" si="272"/>
        <v>56.228595890411199</v>
      </c>
      <c r="EF27" s="56">
        <f t="shared" si="272"/>
        <v>56.657028969234467</v>
      </c>
      <c r="EG27" s="56">
        <f t="shared" si="272"/>
        <v>57.085462048057735</v>
      </c>
      <c r="EH27" s="56">
        <f t="shared" si="272"/>
        <v>57.513895126881003</v>
      </c>
      <c r="EI27" s="56">
        <f t="shared" si="272"/>
        <v>57.942328205704271</v>
      </c>
      <c r="EJ27" s="56">
        <f t="shared" si="272"/>
        <v>58.370761284527539</v>
      </c>
      <c r="EK27" s="56">
        <f t="shared" si="272"/>
        <v>58.799194363350807</v>
      </c>
      <c r="EL27" s="56">
        <f t="shared" si="272"/>
        <v>59.227627442174075</v>
      </c>
      <c r="EM27" s="56">
        <f t="shared" si="272"/>
        <v>59.656060520997343</v>
      </c>
      <c r="EN27" s="56">
        <f t="shared" si="272"/>
        <v>60.084493599820611</v>
      </c>
      <c r="EO27" s="56">
        <f t="shared" si="272"/>
        <v>60.512926678643879</v>
      </c>
      <c r="EP27" s="56">
        <f t="shared" si="272"/>
        <v>60.941359757467147</v>
      </c>
      <c r="EQ27" s="56">
        <f t="shared" si="272"/>
        <v>61.369792836290415</v>
      </c>
      <c r="ER27" s="56">
        <f t="shared" si="272"/>
        <v>61.798225915113683</v>
      </c>
      <c r="ES27" s="56">
        <f t="shared" si="272"/>
        <v>62.226658993936951</v>
      </c>
      <c r="ET27" s="56">
        <f t="shared" si="272"/>
        <v>62.655092072760219</v>
      </c>
      <c r="EU27" s="56">
        <f t="shared" si="272"/>
        <v>63.083525151583487</v>
      </c>
      <c r="EV27" s="56">
        <f t="shared" si="272"/>
        <v>63.511958230406755</v>
      </c>
      <c r="EW27" s="56">
        <f t="shared" si="272"/>
        <v>63.940391309230023</v>
      </c>
      <c r="EX27" s="56">
        <f t="shared" si="272"/>
        <v>64.368824388053298</v>
      </c>
      <c r="EY27" s="56">
        <f t="shared" si="272"/>
        <v>64.797257466876573</v>
      </c>
      <c r="EZ27" s="56">
        <f t="shared" si="272"/>
        <v>65.225690545699848</v>
      </c>
      <c r="FA27" s="56">
        <f t="shared" si="272"/>
        <v>65.654123624523123</v>
      </c>
      <c r="FB27" s="56">
        <f t="shared" si="272"/>
        <v>66.082556703346398</v>
      </c>
      <c r="FC27" s="56">
        <f t="shared" si="272"/>
        <v>66.510989782169673</v>
      </c>
      <c r="FD27" s="56">
        <f t="shared" si="272"/>
        <v>66.939422860992948</v>
      </c>
      <c r="FE27" s="56">
        <f t="shared" si="272"/>
        <v>67.367855939816224</v>
      </c>
      <c r="FF27" s="56">
        <f t="shared" si="272"/>
        <v>67.796289018639499</v>
      </c>
      <c r="FG27" s="56">
        <f t="shared" si="272"/>
        <v>68.224722097462774</v>
      </c>
      <c r="FH27" s="56">
        <f t="shared" si="272"/>
        <v>68.653155176286049</v>
      </c>
      <c r="FI27" s="56">
        <f t="shared" si="272"/>
        <v>69.081588255109324</v>
      </c>
      <c r="FJ27" s="56">
        <f t="shared" si="272"/>
        <v>69.510021333932599</v>
      </c>
      <c r="FK27" s="56">
        <f t="shared" si="272"/>
        <v>69.938454412755874</v>
      </c>
      <c r="FL27" s="56">
        <f t="shared" si="272"/>
        <v>70.366887491579149</v>
      </c>
      <c r="FM27" s="56">
        <f t="shared" si="272"/>
        <v>70.795320570402424</v>
      </c>
      <c r="FN27" s="56">
        <f t="shared" si="272"/>
        <v>71.223753649225699</v>
      </c>
      <c r="FO27" s="56">
        <f t="shared" si="272"/>
        <v>71.652186728048974</v>
      </c>
      <c r="FP27" s="56">
        <f t="shared" si="272"/>
        <v>72.080619806872249</v>
      </c>
      <c r="FQ27" s="56">
        <f t="shared" si="272"/>
        <v>72.509052885695525</v>
      </c>
      <c r="FR27" s="56">
        <f t="shared" si="272"/>
        <v>72.9374859645188</v>
      </c>
      <c r="FS27" s="56">
        <f t="shared" si="272"/>
        <v>73.365919043342075</v>
      </c>
      <c r="FT27" s="56">
        <f t="shared" si="272"/>
        <v>73.79435212216535</v>
      </c>
      <c r="FU27" s="56">
        <f t="shared" si="272"/>
        <v>74.222785200988625</v>
      </c>
      <c r="FV27" s="56">
        <f t="shared" ref="FV27:GR27" si="273">FU27+($AV27-$AU27)</f>
        <v>74.6512182798119</v>
      </c>
      <c r="FW27" s="56">
        <f t="shared" si="273"/>
        <v>75.079651358635175</v>
      </c>
      <c r="FX27" s="56">
        <f t="shared" si="273"/>
        <v>75.50808443745845</v>
      </c>
      <c r="FY27" s="56">
        <f t="shared" si="273"/>
        <v>75.936517516281725</v>
      </c>
      <c r="FZ27" s="56">
        <f t="shared" si="273"/>
        <v>76.364950595105</v>
      </c>
      <c r="GA27" s="56">
        <f t="shared" si="273"/>
        <v>76.793383673928275</v>
      </c>
      <c r="GB27" s="56">
        <f t="shared" si="273"/>
        <v>77.22181675275155</v>
      </c>
      <c r="GC27" s="56">
        <f t="shared" si="273"/>
        <v>77.650249831574826</v>
      </c>
      <c r="GD27" s="56">
        <f t="shared" si="273"/>
        <v>78.078682910398101</v>
      </c>
      <c r="GE27" s="56">
        <f t="shared" si="273"/>
        <v>78.507115989221376</v>
      </c>
      <c r="GF27" s="56">
        <f t="shared" si="273"/>
        <v>78.935549068044651</v>
      </c>
      <c r="GG27" s="56">
        <f t="shared" si="273"/>
        <v>79.363982146867926</v>
      </c>
      <c r="GH27" s="56">
        <f t="shared" si="273"/>
        <v>79.792415225691201</v>
      </c>
      <c r="GI27" s="56">
        <f t="shared" si="273"/>
        <v>80.220848304514476</v>
      </c>
      <c r="GJ27" s="56">
        <f t="shared" si="273"/>
        <v>80.649281383337751</v>
      </c>
      <c r="GK27" s="56">
        <f t="shared" si="273"/>
        <v>81.077714462161026</v>
      </c>
      <c r="GL27" s="56">
        <f t="shared" si="273"/>
        <v>81.506147540984301</v>
      </c>
      <c r="GM27" s="56">
        <f t="shared" si="273"/>
        <v>81.934580619807576</v>
      </c>
      <c r="GN27" s="56">
        <f t="shared" si="273"/>
        <v>82.363013698630851</v>
      </c>
      <c r="GO27" s="56">
        <f t="shared" si="273"/>
        <v>82.791446777454127</v>
      </c>
      <c r="GP27" s="56">
        <f t="shared" si="273"/>
        <v>83.219879856277402</v>
      </c>
      <c r="GQ27" s="56">
        <f t="shared" si="273"/>
        <v>83.648312935100677</v>
      </c>
      <c r="GR27" s="56">
        <f t="shared" si="273"/>
        <v>84.076746013923952</v>
      </c>
    </row>
    <row r="28" spans="1:201" x14ac:dyDescent="0.25">
      <c r="A28" s="32" t="str">
        <f>Data_Enersys_VRLA!A26</f>
        <v>Enersys Powersafe SBS 15</v>
      </c>
      <c r="B28" s="56">
        <f t="shared" si="242"/>
        <v>0.25689628913310347</v>
      </c>
      <c r="C28" s="56">
        <f t="shared" si="242"/>
        <v>0.25689628913310347</v>
      </c>
      <c r="D28" s="56">
        <f t="shared" si="242"/>
        <v>0.25689628913310347</v>
      </c>
      <c r="E28" s="56">
        <f t="shared" si="242"/>
        <v>0.25689628913310347</v>
      </c>
      <c r="F28" s="56">
        <f t="shared" si="242"/>
        <v>0.25689628913310347</v>
      </c>
      <c r="G28" s="56">
        <f t="shared" si="242"/>
        <v>0.25689628913310347</v>
      </c>
      <c r="H28" s="68">
        <f>VLOOKUP(H$25,Data_Enersys_VRLA!$A$31:$E$50,4)</f>
        <v>0.25689628913310347</v>
      </c>
      <c r="I28" s="68">
        <f>VLOOKUP(I$25,Data_Enersys_VRLA!$A$31:$E$50,4)</f>
        <v>0.3818157520815777</v>
      </c>
      <c r="J28" s="68">
        <f>VLOOKUP(J$25,Data_Enersys_VRLA!$A$31:$E$50,4)</f>
        <v>0.49645390070921985</v>
      </c>
      <c r="K28" s="69">
        <f t="shared" si="243"/>
        <v>0.65532203613536011</v>
      </c>
      <c r="L28" s="68">
        <f>VLOOKUP(L$25,Data_Enersys_VRLA!$A$31:$E$50,4)</f>
        <v>0.81419017156150042</v>
      </c>
      <c r="M28" s="69">
        <f t="shared" si="244"/>
        <v>1.0062391666278385</v>
      </c>
      <c r="N28" s="69">
        <f t="shared" si="245"/>
        <v>1.1982881616941765</v>
      </c>
      <c r="O28" s="68">
        <f>VLOOKUP(O$25,Data_Enersys_VRLA!$A$31:$E$50,4)</f>
        <v>1.3903371567605145</v>
      </c>
      <c r="P28" s="56">
        <f t="shared" si="246"/>
        <v>2.4595927459501414</v>
      </c>
      <c r="Q28" s="68">
        <f>VLOOKUP(Q$25,Data_Enersys_VRLA!$A$31:$E$50,4)</f>
        <v>3.5288483351397679</v>
      </c>
      <c r="R28" s="68">
        <f>VLOOKUP(R$25,Data_Enersys_VRLA!$A$31:$E$50,4)</f>
        <v>5.5554012388544773</v>
      </c>
      <c r="S28" s="56">
        <f t="shared" si="247"/>
        <v>6.0478118032074875</v>
      </c>
      <c r="T28" s="68">
        <f>VLOOKUP(T$25,Data_Enersys_VRLA!$A$31:$E$50,4)</f>
        <v>6.5402223675604967</v>
      </c>
      <c r="U28" s="56">
        <f t="shared" si="248"/>
        <v>7.0367313954643045</v>
      </c>
      <c r="V28" s="68">
        <f>VLOOKUP(V$25,Data_Enersys_VRLA!$A$31:$E$50,4)</f>
        <v>7.5332404233681123</v>
      </c>
      <c r="W28" s="56">
        <f t="shared" si="249"/>
        <v>8.0148374776528026</v>
      </c>
      <c r="X28" s="68">
        <f>VLOOKUP(X$25,Data_Enersys_VRLA!$A$31:$E$50,4)</f>
        <v>8.4964345319374921</v>
      </c>
      <c r="Y28" s="56">
        <f t="shared" si="250"/>
        <v>8.9715640945787314</v>
      </c>
      <c r="Z28" s="68">
        <f>VLOOKUP(Z$25,Data_Enersys_VRLA!$A$31:$E$50,4)</f>
        <v>9.4466936572199725</v>
      </c>
      <c r="AA28" s="56">
        <f t="shared" si="251"/>
        <v>9.9205433123353366</v>
      </c>
      <c r="AB28" s="68">
        <f>VLOOKUP(AB$25,Data_Enersys_VRLA!$A$31:$E$50,4)</f>
        <v>10.394392967450703</v>
      </c>
      <c r="AC28" s="56">
        <f t="shared" si="252"/>
        <v>10.857157037919398</v>
      </c>
      <c r="AD28" s="56">
        <f t="shared" si="253"/>
        <v>11.319921108388094</v>
      </c>
      <c r="AE28" s="56">
        <f t="shared" si="254"/>
        <v>11.78268517885679</v>
      </c>
      <c r="AF28" s="56">
        <f t="shared" si="255"/>
        <v>12.245449249325485</v>
      </c>
      <c r="AG28" s="56">
        <f t="shared" si="256"/>
        <v>12.708213319794179</v>
      </c>
      <c r="AH28" s="56">
        <f t="shared" si="257"/>
        <v>13.170977390262877</v>
      </c>
      <c r="AI28" s="56">
        <f t="shared" si="258"/>
        <v>13.633741460731571</v>
      </c>
      <c r="AJ28" s="56">
        <f t="shared" si="259"/>
        <v>14.096505531200267</v>
      </c>
      <c r="AK28" s="56">
        <f t="shared" si="260"/>
        <v>14.559269601668962</v>
      </c>
      <c r="AL28" s="56">
        <f t="shared" si="261"/>
        <v>15.022033672137658</v>
      </c>
      <c r="AM28" s="56">
        <f t="shared" si="262"/>
        <v>15.484797742606354</v>
      </c>
      <c r="AN28" s="56">
        <f t="shared" si="263"/>
        <v>15.947561813075049</v>
      </c>
      <c r="AO28" s="56">
        <f t="shared" si="264"/>
        <v>16.410325883543745</v>
      </c>
      <c r="AP28" s="56">
        <f t="shared" si="265"/>
        <v>16.873089954012443</v>
      </c>
      <c r="AQ28" s="56">
        <f t="shared" si="266"/>
        <v>17.335854024481137</v>
      </c>
      <c r="AR28" s="56">
        <f t="shared" si="267"/>
        <v>17.79861809494983</v>
      </c>
      <c r="AS28" s="56">
        <f t="shared" si="268"/>
        <v>18.261382165418524</v>
      </c>
      <c r="AT28" s="56">
        <f t="shared" si="269"/>
        <v>18.724146235887222</v>
      </c>
      <c r="AU28" s="56">
        <f t="shared" si="270"/>
        <v>19.186910306355919</v>
      </c>
      <c r="AV28" s="68">
        <f>VLOOKUP(AV$25,Data_Enersys_VRLA!$A$31:$E$50,4)</f>
        <v>19.649674376824613</v>
      </c>
      <c r="AW28" s="56">
        <f t="shared" ref="AW28:DH32" si="274">AV28+($AV28-$AU28)</f>
        <v>20.112438447293307</v>
      </c>
      <c r="AX28" s="56">
        <f t="shared" si="274"/>
        <v>20.575202517762001</v>
      </c>
      <c r="AY28" s="56">
        <f t="shared" si="274"/>
        <v>21.037966588230695</v>
      </c>
      <c r="AZ28" s="56">
        <f t="shared" si="274"/>
        <v>21.500730658699389</v>
      </c>
      <c r="BA28" s="56">
        <f t="shared" si="274"/>
        <v>21.963494729168083</v>
      </c>
      <c r="BB28" s="56">
        <f t="shared" si="274"/>
        <v>22.426258799636777</v>
      </c>
      <c r="BC28" s="56">
        <f t="shared" si="274"/>
        <v>22.889022870105471</v>
      </c>
      <c r="BD28" s="56">
        <f t="shared" si="274"/>
        <v>23.351786940574165</v>
      </c>
      <c r="BE28" s="56">
        <f t="shared" si="274"/>
        <v>23.814551011042859</v>
      </c>
      <c r="BF28" s="56">
        <f t="shared" si="274"/>
        <v>24.277315081511553</v>
      </c>
      <c r="BG28" s="56">
        <f t="shared" si="274"/>
        <v>24.740079151980247</v>
      </c>
      <c r="BH28" s="56">
        <f t="shared" si="274"/>
        <v>25.202843222448941</v>
      </c>
      <c r="BI28" s="56">
        <f t="shared" si="274"/>
        <v>25.665607292917635</v>
      </c>
      <c r="BJ28" s="56">
        <f t="shared" si="274"/>
        <v>26.128371363386329</v>
      </c>
      <c r="BK28" s="56">
        <f t="shared" si="274"/>
        <v>26.591135433855023</v>
      </c>
      <c r="BL28" s="56">
        <f t="shared" si="274"/>
        <v>27.053899504323716</v>
      </c>
      <c r="BM28" s="56">
        <f t="shared" si="274"/>
        <v>27.51666357479241</v>
      </c>
      <c r="BN28" s="56">
        <f t="shared" si="274"/>
        <v>27.979427645261104</v>
      </c>
      <c r="BO28" s="56">
        <f t="shared" si="274"/>
        <v>28.442191715729798</v>
      </c>
      <c r="BP28" s="56">
        <f t="shared" si="274"/>
        <v>28.904955786198492</v>
      </c>
      <c r="BQ28" s="56">
        <f t="shared" si="274"/>
        <v>29.367719856667186</v>
      </c>
      <c r="BR28" s="56">
        <f t="shared" si="274"/>
        <v>29.83048392713588</v>
      </c>
      <c r="BS28" s="56">
        <f t="shared" si="274"/>
        <v>30.293247997604574</v>
      </c>
      <c r="BT28" s="56">
        <f t="shared" si="274"/>
        <v>30.756012068073268</v>
      </c>
      <c r="BU28" s="56">
        <f t="shared" si="274"/>
        <v>31.218776138541962</v>
      </c>
      <c r="BV28" s="56">
        <f t="shared" si="274"/>
        <v>31.681540209010656</v>
      </c>
      <c r="BW28" s="56">
        <f t="shared" si="274"/>
        <v>32.14430427947935</v>
      </c>
      <c r="BX28" s="56">
        <f t="shared" si="274"/>
        <v>32.607068349948044</v>
      </c>
      <c r="BY28" s="56">
        <f t="shared" si="274"/>
        <v>33.069832420416738</v>
      </c>
      <c r="BZ28" s="56">
        <f t="shared" si="274"/>
        <v>33.532596490885432</v>
      </c>
      <c r="CA28" s="56">
        <f t="shared" si="274"/>
        <v>33.995360561354126</v>
      </c>
      <c r="CB28" s="56">
        <f t="shared" si="274"/>
        <v>34.45812463182282</v>
      </c>
      <c r="CC28" s="56">
        <f t="shared" si="274"/>
        <v>34.920888702291514</v>
      </c>
      <c r="CD28" s="56">
        <f t="shared" si="274"/>
        <v>35.383652772760207</v>
      </c>
      <c r="CE28" s="56">
        <f t="shared" si="274"/>
        <v>35.846416843228901</v>
      </c>
      <c r="CF28" s="56">
        <f t="shared" si="274"/>
        <v>36.309180913697595</v>
      </c>
      <c r="CG28" s="56">
        <f t="shared" si="274"/>
        <v>36.771944984166289</v>
      </c>
      <c r="CH28" s="56">
        <f t="shared" si="274"/>
        <v>37.234709054634983</v>
      </c>
      <c r="CI28" s="56">
        <f t="shared" si="274"/>
        <v>37.697473125103677</v>
      </c>
      <c r="CJ28" s="56">
        <f t="shared" si="274"/>
        <v>38.160237195572371</v>
      </c>
      <c r="CK28" s="56">
        <f t="shared" si="274"/>
        <v>38.623001266041065</v>
      </c>
      <c r="CL28" s="56">
        <f t="shared" si="274"/>
        <v>39.085765336509759</v>
      </c>
      <c r="CM28" s="56">
        <f t="shared" si="274"/>
        <v>39.548529406978453</v>
      </c>
      <c r="CN28" s="56">
        <f t="shared" si="274"/>
        <v>40.011293477447147</v>
      </c>
      <c r="CO28" s="56">
        <f t="shared" si="274"/>
        <v>40.474057547915841</v>
      </c>
      <c r="CP28" s="56">
        <f t="shared" si="274"/>
        <v>40.936821618384535</v>
      </c>
      <c r="CQ28" s="56">
        <f t="shared" si="274"/>
        <v>41.399585688853229</v>
      </c>
      <c r="CR28" s="56">
        <f t="shared" si="274"/>
        <v>41.862349759321923</v>
      </c>
      <c r="CS28" s="56">
        <f t="shared" si="274"/>
        <v>42.325113829790617</v>
      </c>
      <c r="CT28" s="56">
        <f t="shared" si="274"/>
        <v>42.787877900259311</v>
      </c>
      <c r="CU28" s="56">
        <f t="shared" si="274"/>
        <v>43.250641970728005</v>
      </c>
      <c r="CV28" s="56">
        <f t="shared" si="274"/>
        <v>43.713406041196698</v>
      </c>
      <c r="CW28" s="56">
        <f t="shared" si="274"/>
        <v>44.176170111665392</v>
      </c>
      <c r="CX28" s="56">
        <f t="shared" si="274"/>
        <v>44.638934182134086</v>
      </c>
      <c r="CY28" s="56">
        <f t="shared" si="274"/>
        <v>45.10169825260278</v>
      </c>
      <c r="CZ28" s="56">
        <f t="shared" si="274"/>
        <v>45.564462323071474</v>
      </c>
      <c r="DA28" s="56">
        <f t="shared" si="274"/>
        <v>46.027226393540168</v>
      </c>
      <c r="DB28" s="56">
        <f t="shared" si="274"/>
        <v>46.489990464008862</v>
      </c>
      <c r="DC28" s="56">
        <f t="shared" si="274"/>
        <v>46.952754534477556</v>
      </c>
      <c r="DD28" s="56">
        <f t="shared" si="274"/>
        <v>47.41551860494625</v>
      </c>
      <c r="DE28" s="56">
        <f t="shared" si="274"/>
        <v>47.878282675414944</v>
      </c>
      <c r="DF28" s="56">
        <f t="shared" si="274"/>
        <v>48.341046745883638</v>
      </c>
      <c r="DG28" s="56">
        <f t="shared" si="274"/>
        <v>48.803810816352332</v>
      </c>
      <c r="DH28" s="56">
        <f t="shared" si="274"/>
        <v>49.266574886821026</v>
      </c>
      <c r="DI28" s="56">
        <f t="shared" ref="DI28:FT31" si="275">DH28+($AV28-$AU28)</f>
        <v>49.72933895728972</v>
      </c>
      <c r="DJ28" s="56">
        <f t="shared" si="272"/>
        <v>50.192103027758414</v>
      </c>
      <c r="DK28" s="56">
        <f t="shared" si="272"/>
        <v>50.654867098227108</v>
      </c>
      <c r="DL28" s="56">
        <f t="shared" si="272"/>
        <v>51.117631168695802</v>
      </c>
      <c r="DM28" s="56">
        <f t="shared" si="272"/>
        <v>51.580395239164496</v>
      </c>
      <c r="DN28" s="56">
        <f t="shared" si="272"/>
        <v>52.043159309633189</v>
      </c>
      <c r="DO28" s="56">
        <f t="shared" si="272"/>
        <v>52.505923380101883</v>
      </c>
      <c r="DP28" s="56">
        <f t="shared" si="272"/>
        <v>52.968687450570577</v>
      </c>
      <c r="DQ28" s="56">
        <f t="shared" si="272"/>
        <v>53.431451521039271</v>
      </c>
      <c r="DR28" s="56">
        <f t="shared" si="272"/>
        <v>53.894215591507965</v>
      </c>
      <c r="DS28" s="56">
        <f t="shared" si="272"/>
        <v>54.356979661976659</v>
      </c>
      <c r="DT28" s="56">
        <f t="shared" si="272"/>
        <v>54.819743732445353</v>
      </c>
      <c r="DU28" s="56">
        <f t="shared" si="272"/>
        <v>55.282507802914047</v>
      </c>
      <c r="DV28" s="56">
        <f t="shared" si="272"/>
        <v>55.745271873382741</v>
      </c>
      <c r="DW28" s="56">
        <f t="shared" si="272"/>
        <v>56.208035943851435</v>
      </c>
      <c r="DX28" s="56">
        <f t="shared" si="272"/>
        <v>56.670800014320129</v>
      </c>
      <c r="DY28" s="56">
        <f t="shared" si="272"/>
        <v>57.133564084788823</v>
      </c>
      <c r="DZ28" s="56">
        <f t="shared" si="272"/>
        <v>57.596328155257517</v>
      </c>
      <c r="EA28" s="56">
        <f t="shared" si="272"/>
        <v>58.059092225726211</v>
      </c>
      <c r="EB28" s="56">
        <f t="shared" si="272"/>
        <v>58.521856296194905</v>
      </c>
      <c r="EC28" s="56">
        <f t="shared" si="272"/>
        <v>58.984620366663599</v>
      </c>
      <c r="ED28" s="56">
        <f t="shared" si="272"/>
        <v>59.447384437132293</v>
      </c>
      <c r="EE28" s="56">
        <f t="shared" si="272"/>
        <v>59.910148507600987</v>
      </c>
      <c r="EF28" s="56">
        <f t="shared" si="272"/>
        <v>60.37291257806968</v>
      </c>
      <c r="EG28" s="56">
        <f t="shared" si="272"/>
        <v>60.835676648538374</v>
      </c>
      <c r="EH28" s="56">
        <f t="shared" si="272"/>
        <v>61.298440719007068</v>
      </c>
      <c r="EI28" s="56">
        <f t="shared" si="272"/>
        <v>61.761204789475762</v>
      </c>
      <c r="EJ28" s="56">
        <f t="shared" si="272"/>
        <v>62.223968859944456</v>
      </c>
      <c r="EK28" s="56">
        <f t="shared" si="272"/>
        <v>62.68673293041315</v>
      </c>
      <c r="EL28" s="56">
        <f t="shared" si="272"/>
        <v>63.149497000881844</v>
      </c>
      <c r="EM28" s="56">
        <f t="shared" si="272"/>
        <v>63.612261071350538</v>
      </c>
      <c r="EN28" s="56">
        <f t="shared" si="272"/>
        <v>64.075025141819225</v>
      </c>
      <c r="EO28" s="56">
        <f t="shared" si="272"/>
        <v>64.537789212287919</v>
      </c>
      <c r="EP28" s="56">
        <f t="shared" si="272"/>
        <v>65.000553282756613</v>
      </c>
      <c r="EQ28" s="56">
        <f t="shared" si="272"/>
        <v>65.463317353225307</v>
      </c>
      <c r="ER28" s="56">
        <f t="shared" si="272"/>
        <v>65.926081423694001</v>
      </c>
      <c r="ES28" s="56">
        <f t="shared" si="272"/>
        <v>66.388845494162695</v>
      </c>
      <c r="ET28" s="56">
        <f t="shared" si="272"/>
        <v>66.851609564631389</v>
      </c>
      <c r="EU28" s="56">
        <f t="shared" si="272"/>
        <v>67.314373635100083</v>
      </c>
      <c r="EV28" s="56">
        <f t="shared" si="272"/>
        <v>67.777137705568776</v>
      </c>
      <c r="EW28" s="56">
        <f t="shared" si="272"/>
        <v>68.23990177603747</v>
      </c>
      <c r="EX28" s="56">
        <f t="shared" si="272"/>
        <v>68.702665846506164</v>
      </c>
      <c r="EY28" s="56">
        <f t="shared" si="272"/>
        <v>69.165429916974858</v>
      </c>
      <c r="EZ28" s="56">
        <f t="shared" si="272"/>
        <v>69.628193987443552</v>
      </c>
      <c r="FA28" s="56">
        <f t="shared" si="272"/>
        <v>70.090958057912246</v>
      </c>
      <c r="FB28" s="56">
        <f t="shared" si="272"/>
        <v>70.55372212838094</v>
      </c>
      <c r="FC28" s="56">
        <f t="shared" si="272"/>
        <v>71.016486198849634</v>
      </c>
      <c r="FD28" s="56">
        <f t="shared" si="272"/>
        <v>71.479250269318328</v>
      </c>
      <c r="FE28" s="56">
        <f t="shared" si="272"/>
        <v>71.942014339787022</v>
      </c>
      <c r="FF28" s="56">
        <f t="shared" si="272"/>
        <v>72.404778410255716</v>
      </c>
      <c r="FG28" s="56">
        <f t="shared" si="272"/>
        <v>72.86754248072441</v>
      </c>
      <c r="FH28" s="56">
        <f t="shared" si="272"/>
        <v>73.330306551193104</v>
      </c>
      <c r="FI28" s="56">
        <f t="shared" si="272"/>
        <v>73.793070621661798</v>
      </c>
      <c r="FJ28" s="56">
        <f t="shared" si="272"/>
        <v>74.255834692130492</v>
      </c>
      <c r="FK28" s="56">
        <f t="shared" si="272"/>
        <v>74.718598762599186</v>
      </c>
      <c r="FL28" s="56">
        <f t="shared" si="272"/>
        <v>75.18136283306788</v>
      </c>
      <c r="FM28" s="56">
        <f t="shared" si="272"/>
        <v>75.644126903536574</v>
      </c>
      <c r="FN28" s="56">
        <f t="shared" si="272"/>
        <v>76.106890974005267</v>
      </c>
      <c r="FO28" s="56">
        <f t="shared" si="272"/>
        <v>76.569655044473961</v>
      </c>
      <c r="FP28" s="56">
        <f t="shared" si="272"/>
        <v>77.032419114942655</v>
      </c>
      <c r="FQ28" s="56">
        <f t="shared" si="272"/>
        <v>77.495183185411349</v>
      </c>
      <c r="FR28" s="56">
        <f t="shared" si="272"/>
        <v>77.957947255880043</v>
      </c>
      <c r="FS28" s="56">
        <f t="shared" si="272"/>
        <v>78.420711326348737</v>
      </c>
      <c r="FT28" s="56">
        <f t="shared" si="272"/>
        <v>78.883475396817431</v>
      </c>
      <c r="FU28" s="56">
        <f t="shared" si="272"/>
        <v>79.346239467286125</v>
      </c>
      <c r="FV28" s="56">
        <f t="shared" ref="FV28:GR28" si="276">FU28+($AV28-$AU28)</f>
        <v>79.809003537754819</v>
      </c>
      <c r="FW28" s="56">
        <f t="shared" si="276"/>
        <v>80.271767608223513</v>
      </c>
      <c r="FX28" s="56">
        <f t="shared" si="276"/>
        <v>80.734531678692207</v>
      </c>
      <c r="FY28" s="56">
        <f t="shared" si="276"/>
        <v>81.197295749160901</v>
      </c>
      <c r="FZ28" s="56">
        <f t="shared" si="276"/>
        <v>81.660059819629595</v>
      </c>
      <c r="GA28" s="56">
        <f t="shared" si="276"/>
        <v>82.122823890098289</v>
      </c>
      <c r="GB28" s="56">
        <f t="shared" si="276"/>
        <v>82.585587960566983</v>
      </c>
      <c r="GC28" s="56">
        <f t="shared" si="276"/>
        <v>83.048352031035677</v>
      </c>
      <c r="GD28" s="56">
        <f t="shared" si="276"/>
        <v>83.511116101504371</v>
      </c>
      <c r="GE28" s="56">
        <f t="shared" si="276"/>
        <v>83.973880171973065</v>
      </c>
      <c r="GF28" s="56">
        <f t="shared" si="276"/>
        <v>84.436644242441758</v>
      </c>
      <c r="GG28" s="56">
        <f t="shared" si="276"/>
        <v>84.899408312910452</v>
      </c>
      <c r="GH28" s="56">
        <f t="shared" si="276"/>
        <v>85.362172383379146</v>
      </c>
      <c r="GI28" s="56">
        <f t="shared" si="276"/>
        <v>85.82493645384784</v>
      </c>
      <c r="GJ28" s="56">
        <f t="shared" si="276"/>
        <v>86.287700524316534</v>
      </c>
      <c r="GK28" s="56">
        <f t="shared" si="276"/>
        <v>86.750464594785228</v>
      </c>
      <c r="GL28" s="56">
        <f t="shared" si="276"/>
        <v>87.213228665253922</v>
      </c>
      <c r="GM28" s="56">
        <f t="shared" si="276"/>
        <v>87.675992735722616</v>
      </c>
      <c r="GN28" s="56">
        <f t="shared" si="276"/>
        <v>88.13875680619131</v>
      </c>
      <c r="GO28" s="56">
        <f t="shared" si="276"/>
        <v>88.601520876660004</v>
      </c>
      <c r="GP28" s="56">
        <f t="shared" si="276"/>
        <v>89.064284947128698</v>
      </c>
      <c r="GQ28" s="56">
        <f t="shared" si="276"/>
        <v>89.527049017597392</v>
      </c>
      <c r="GR28" s="56">
        <f t="shared" si="276"/>
        <v>89.989813088066086</v>
      </c>
    </row>
    <row r="29" spans="1:201" x14ac:dyDescent="0.25">
      <c r="A29" s="32" t="str">
        <f>Data_Enersys_VRLA!A51</f>
        <v>Enersys Powersafe SBS 30</v>
      </c>
      <c r="B29" s="56">
        <f t="shared" si="242"/>
        <v>0.26115342763873772</v>
      </c>
      <c r="C29" s="56">
        <f t="shared" si="242"/>
        <v>0.26115342763873772</v>
      </c>
      <c r="D29" s="56">
        <f t="shared" si="242"/>
        <v>0.26115342763873772</v>
      </c>
      <c r="E29" s="56">
        <f t="shared" si="242"/>
        <v>0.26115342763873772</v>
      </c>
      <c r="F29" s="56">
        <f t="shared" si="242"/>
        <v>0.26115342763873772</v>
      </c>
      <c r="G29" s="56">
        <f t="shared" si="242"/>
        <v>0.26115342763873772</v>
      </c>
      <c r="H29" s="68">
        <f>VLOOKUP(H$25,Data_Enersys_VRLA!$A$56:$E$75,4)</f>
        <v>0.26115342763873772</v>
      </c>
      <c r="I29" s="68">
        <f>VLOOKUP(I$25,Data_Enersys_VRLA!$A$56:$E$75,4)</f>
        <v>0.38708372005049685</v>
      </c>
      <c r="J29" s="68">
        <f>VLOOKUP(J$25,Data_Enersys_VRLA!$A$56:$E$75,4)</f>
        <v>0.504220940448451</v>
      </c>
      <c r="K29" s="69">
        <f t="shared" si="243"/>
        <v>0.66936983485201118</v>
      </c>
      <c r="L29" s="68">
        <f>VLOOKUP(L$25,Data_Enersys_VRLA!$A$56:$E$75,4)</f>
        <v>0.83451872925557147</v>
      </c>
      <c r="M29" s="69">
        <f t="shared" si="244"/>
        <v>1.0317979041990197</v>
      </c>
      <c r="N29" s="69">
        <f t="shared" si="245"/>
        <v>1.2290770791424679</v>
      </c>
      <c r="O29" s="68">
        <f>VLOOKUP(O$25,Data_Enersys_VRLA!$A$56:$E$75,4)</f>
        <v>1.4263562540859163</v>
      </c>
      <c r="P29" s="56">
        <f t="shared" si="246"/>
        <v>2.5132108549107377</v>
      </c>
      <c r="Q29" s="68">
        <f>VLOOKUP(Q$25,Data_Enersys_VRLA!$A$56:$E$75,4)</f>
        <v>3.6000654557355589</v>
      </c>
      <c r="R29" s="68">
        <f>VLOOKUP(R$25,Data_Enersys_VRLA!$A$56:$E$75,4)</f>
        <v>5.664421638948907</v>
      </c>
      <c r="S29" s="56">
        <f t="shared" si="247"/>
        <v>6.1654515627871387</v>
      </c>
      <c r="T29" s="68">
        <f>VLOOKUP(T$25,Data_Enersys_VRLA!$A$56:$E$75,4)</f>
        <v>6.6664814866253703</v>
      </c>
      <c r="U29" s="56">
        <f t="shared" si="248"/>
        <v>7.17638233687717</v>
      </c>
      <c r="V29" s="68">
        <f>VLOOKUP(V$25,Data_Enersys_VRLA!$A$56:$E$75,4)</f>
        <v>7.6862831871289696</v>
      </c>
      <c r="W29" s="56">
        <f t="shared" si="249"/>
        <v>8.1685286665553924</v>
      </c>
      <c r="X29" s="68">
        <f>VLOOKUP(X$25,Data_Enersys_VRLA!$A$56:$E$75,4)</f>
        <v>8.6507741459818135</v>
      </c>
      <c r="Y29" s="56">
        <f t="shared" si="250"/>
        <v>9.1433449158597817</v>
      </c>
      <c r="Z29" s="68">
        <f>VLOOKUP(Z$25,Data_Enersys_VRLA!$A$56:$E$75,4)</f>
        <v>9.6359156857377499</v>
      </c>
      <c r="AA29" s="56">
        <f t="shared" si="251"/>
        <v>9.9997931547211465</v>
      </c>
      <c r="AB29" s="68">
        <f>VLOOKUP(AB$25,Data_Enersys_VRLA!$A$56:$E$75,4)</f>
        <v>10.363670623704541</v>
      </c>
      <c r="AC29" s="56">
        <f t="shared" si="252"/>
        <v>10.791262628458785</v>
      </c>
      <c r="AD29" s="56">
        <f t="shared" si="253"/>
        <v>11.218854633213027</v>
      </c>
      <c r="AE29" s="56">
        <f t="shared" si="254"/>
        <v>11.646446637967271</v>
      </c>
      <c r="AF29" s="56">
        <f t="shared" si="255"/>
        <v>12.074038642721515</v>
      </c>
      <c r="AG29" s="56">
        <f t="shared" si="256"/>
        <v>12.501630647475759</v>
      </c>
      <c r="AH29" s="56">
        <f t="shared" si="257"/>
        <v>12.929222652230003</v>
      </c>
      <c r="AI29" s="56">
        <f t="shared" si="258"/>
        <v>13.356814656984245</v>
      </c>
      <c r="AJ29" s="56">
        <f t="shared" si="259"/>
        <v>13.784406661738489</v>
      </c>
      <c r="AK29" s="56">
        <f t="shared" si="260"/>
        <v>14.211998666492732</v>
      </c>
      <c r="AL29" s="56">
        <f t="shared" si="261"/>
        <v>14.639590671246975</v>
      </c>
      <c r="AM29" s="56">
        <f t="shared" si="262"/>
        <v>15.06718267600122</v>
      </c>
      <c r="AN29" s="56">
        <f t="shared" si="263"/>
        <v>15.494774680755462</v>
      </c>
      <c r="AO29" s="56">
        <f t="shared" si="264"/>
        <v>15.922366685509704</v>
      </c>
      <c r="AP29" s="56">
        <f t="shared" si="265"/>
        <v>16.34995869026395</v>
      </c>
      <c r="AQ29" s="56">
        <f t="shared" si="266"/>
        <v>16.777550695018192</v>
      </c>
      <c r="AR29" s="56">
        <f t="shared" si="267"/>
        <v>17.205142699772438</v>
      </c>
      <c r="AS29" s="56">
        <f t="shared" si="268"/>
        <v>17.63273470452668</v>
      </c>
      <c r="AT29" s="56">
        <f t="shared" si="269"/>
        <v>18.060326709280922</v>
      </c>
      <c r="AU29" s="56">
        <f t="shared" si="270"/>
        <v>18.487918714035168</v>
      </c>
      <c r="AV29" s="68">
        <f>VLOOKUP(AV$25,Data_Enersys_VRLA!$A$56:$E$75,4)</f>
        <v>18.91551071878941</v>
      </c>
      <c r="AW29" s="56">
        <f t="shared" ref="AW29" si="277">AV29+($AV29-$AU29)</f>
        <v>19.343102723543652</v>
      </c>
      <c r="AX29" s="56">
        <f t="shared" si="274"/>
        <v>19.770694728297894</v>
      </c>
      <c r="AY29" s="56">
        <f t="shared" si="274"/>
        <v>20.198286733052136</v>
      </c>
      <c r="AZ29" s="56">
        <f t="shared" si="274"/>
        <v>20.625878737806378</v>
      </c>
      <c r="BA29" s="56">
        <f t="shared" si="274"/>
        <v>21.05347074256062</v>
      </c>
      <c r="BB29" s="56">
        <f t="shared" si="274"/>
        <v>21.481062747314862</v>
      </c>
      <c r="BC29" s="56">
        <f t="shared" si="274"/>
        <v>21.908654752069104</v>
      </c>
      <c r="BD29" s="56">
        <f t="shared" si="274"/>
        <v>22.336246756823346</v>
      </c>
      <c r="BE29" s="56">
        <f t="shared" si="274"/>
        <v>22.763838761577588</v>
      </c>
      <c r="BF29" s="56">
        <f t="shared" si="274"/>
        <v>23.19143076633183</v>
      </c>
      <c r="BG29" s="56">
        <f t="shared" si="274"/>
        <v>23.619022771086073</v>
      </c>
      <c r="BH29" s="56">
        <f t="shared" si="274"/>
        <v>24.046614775840315</v>
      </c>
      <c r="BI29" s="56">
        <f t="shared" si="274"/>
        <v>24.474206780594557</v>
      </c>
      <c r="BJ29" s="56">
        <f t="shared" si="274"/>
        <v>24.901798785348799</v>
      </c>
      <c r="BK29" s="56">
        <f t="shared" si="274"/>
        <v>25.329390790103041</v>
      </c>
      <c r="BL29" s="56">
        <f t="shared" si="274"/>
        <v>25.756982794857283</v>
      </c>
      <c r="BM29" s="56">
        <f t="shared" si="274"/>
        <v>26.184574799611525</v>
      </c>
      <c r="BN29" s="56">
        <f t="shared" si="274"/>
        <v>26.612166804365767</v>
      </c>
      <c r="BO29" s="56">
        <f t="shared" si="274"/>
        <v>27.039758809120009</v>
      </c>
      <c r="BP29" s="56">
        <f t="shared" si="274"/>
        <v>27.467350813874251</v>
      </c>
      <c r="BQ29" s="56">
        <f t="shared" si="274"/>
        <v>27.894942818628493</v>
      </c>
      <c r="BR29" s="56">
        <f t="shared" si="274"/>
        <v>28.322534823382735</v>
      </c>
      <c r="BS29" s="56">
        <f t="shared" si="274"/>
        <v>28.750126828136978</v>
      </c>
      <c r="BT29" s="56">
        <f t="shared" si="274"/>
        <v>29.17771883289122</v>
      </c>
      <c r="BU29" s="56">
        <f t="shared" si="274"/>
        <v>29.605310837645462</v>
      </c>
      <c r="BV29" s="56">
        <f t="shared" si="274"/>
        <v>30.032902842399704</v>
      </c>
      <c r="BW29" s="56">
        <f t="shared" si="274"/>
        <v>30.460494847153946</v>
      </c>
      <c r="BX29" s="56">
        <f t="shared" si="274"/>
        <v>30.888086851908188</v>
      </c>
      <c r="BY29" s="56">
        <f t="shared" si="274"/>
        <v>31.31567885666243</v>
      </c>
      <c r="BZ29" s="56">
        <f t="shared" si="274"/>
        <v>31.743270861416672</v>
      </c>
      <c r="CA29" s="56">
        <f t="shared" si="274"/>
        <v>32.170862866170914</v>
      </c>
      <c r="CB29" s="56">
        <f t="shared" si="274"/>
        <v>32.598454870925153</v>
      </c>
      <c r="CC29" s="56">
        <f t="shared" si="274"/>
        <v>33.026046875679398</v>
      </c>
      <c r="CD29" s="56">
        <f t="shared" si="274"/>
        <v>33.453638880433644</v>
      </c>
      <c r="CE29" s="56">
        <f t="shared" si="274"/>
        <v>33.88123088518789</v>
      </c>
      <c r="CF29" s="56">
        <f t="shared" si="274"/>
        <v>34.308822889942135</v>
      </c>
      <c r="CG29" s="56">
        <f t="shared" si="274"/>
        <v>34.736414894696381</v>
      </c>
      <c r="CH29" s="56">
        <f t="shared" si="274"/>
        <v>35.164006899450627</v>
      </c>
      <c r="CI29" s="56">
        <f t="shared" si="274"/>
        <v>35.591598904204872</v>
      </c>
      <c r="CJ29" s="56">
        <f t="shared" si="274"/>
        <v>36.019190908959118</v>
      </c>
      <c r="CK29" s="56">
        <f t="shared" si="274"/>
        <v>36.446782913713363</v>
      </c>
      <c r="CL29" s="56">
        <f t="shared" si="274"/>
        <v>36.874374918467609</v>
      </c>
      <c r="CM29" s="56">
        <f t="shared" si="274"/>
        <v>37.301966923221855</v>
      </c>
      <c r="CN29" s="56">
        <f t="shared" si="274"/>
        <v>37.7295589279761</v>
      </c>
      <c r="CO29" s="56">
        <f t="shared" si="274"/>
        <v>38.157150932730346</v>
      </c>
      <c r="CP29" s="56">
        <f t="shared" si="274"/>
        <v>38.584742937484592</v>
      </c>
      <c r="CQ29" s="56">
        <f t="shared" si="274"/>
        <v>39.012334942238837</v>
      </c>
      <c r="CR29" s="56">
        <f t="shared" si="274"/>
        <v>39.439926946993083</v>
      </c>
      <c r="CS29" s="56">
        <f t="shared" si="274"/>
        <v>39.867518951747329</v>
      </c>
      <c r="CT29" s="56">
        <f t="shared" si="274"/>
        <v>40.295110956501574</v>
      </c>
      <c r="CU29" s="56">
        <f t="shared" si="274"/>
        <v>40.72270296125582</v>
      </c>
      <c r="CV29" s="56">
        <f t="shared" si="274"/>
        <v>41.150294966010065</v>
      </c>
      <c r="CW29" s="56">
        <f t="shared" si="274"/>
        <v>41.577886970764311</v>
      </c>
      <c r="CX29" s="56">
        <f t="shared" si="274"/>
        <v>42.005478975518557</v>
      </c>
      <c r="CY29" s="56">
        <f t="shared" si="274"/>
        <v>42.433070980272802</v>
      </c>
      <c r="CZ29" s="56">
        <f t="shared" si="274"/>
        <v>42.860662985027048</v>
      </c>
      <c r="DA29" s="56">
        <f t="shared" si="274"/>
        <v>43.288254989781294</v>
      </c>
      <c r="DB29" s="56">
        <f t="shared" si="274"/>
        <v>43.715846994535539</v>
      </c>
      <c r="DC29" s="56">
        <f t="shared" si="274"/>
        <v>44.143438999289785</v>
      </c>
      <c r="DD29" s="56">
        <f t="shared" si="274"/>
        <v>44.571031004044031</v>
      </c>
      <c r="DE29" s="56">
        <f t="shared" si="274"/>
        <v>44.998623008798276</v>
      </c>
      <c r="DF29" s="56">
        <f t="shared" si="274"/>
        <v>45.426215013552522</v>
      </c>
      <c r="DG29" s="56">
        <f t="shared" si="274"/>
        <v>45.853807018306767</v>
      </c>
      <c r="DH29" s="56">
        <f t="shared" si="274"/>
        <v>46.281399023061013</v>
      </c>
      <c r="DI29" s="56">
        <f t="shared" si="275"/>
        <v>46.708991027815259</v>
      </c>
      <c r="DJ29" s="56">
        <f t="shared" si="272"/>
        <v>47.136583032569504</v>
      </c>
      <c r="DK29" s="56">
        <f t="shared" si="272"/>
        <v>47.56417503732375</v>
      </c>
      <c r="DL29" s="56">
        <f t="shared" si="272"/>
        <v>47.991767042077996</v>
      </c>
      <c r="DM29" s="56">
        <f t="shared" si="272"/>
        <v>48.419359046832241</v>
      </c>
      <c r="DN29" s="56">
        <f t="shared" si="272"/>
        <v>48.846951051586487</v>
      </c>
      <c r="DO29" s="56">
        <f t="shared" si="272"/>
        <v>49.274543056340733</v>
      </c>
      <c r="DP29" s="56">
        <f t="shared" si="272"/>
        <v>49.702135061094978</v>
      </c>
      <c r="DQ29" s="56">
        <f t="shared" si="272"/>
        <v>50.129727065849224</v>
      </c>
      <c r="DR29" s="56">
        <f t="shared" si="272"/>
        <v>50.557319070603469</v>
      </c>
      <c r="DS29" s="56">
        <f t="shared" si="272"/>
        <v>50.984911075357715</v>
      </c>
      <c r="DT29" s="56">
        <f t="shared" si="272"/>
        <v>51.412503080111961</v>
      </c>
      <c r="DU29" s="56">
        <f t="shared" si="272"/>
        <v>51.840095084866206</v>
      </c>
      <c r="DV29" s="56">
        <f t="shared" si="272"/>
        <v>52.267687089620452</v>
      </c>
      <c r="DW29" s="56">
        <f t="shared" si="272"/>
        <v>52.695279094374698</v>
      </c>
      <c r="DX29" s="56">
        <f t="shared" si="272"/>
        <v>53.122871099128943</v>
      </c>
      <c r="DY29" s="56">
        <f t="shared" si="272"/>
        <v>53.550463103883189</v>
      </c>
      <c r="DZ29" s="56">
        <f t="shared" si="272"/>
        <v>53.978055108637435</v>
      </c>
      <c r="EA29" s="56">
        <f t="shared" si="272"/>
        <v>54.40564711339168</v>
      </c>
      <c r="EB29" s="56">
        <f t="shared" si="272"/>
        <v>54.833239118145926</v>
      </c>
      <c r="EC29" s="56">
        <f t="shared" si="272"/>
        <v>55.260831122900171</v>
      </c>
      <c r="ED29" s="56">
        <f t="shared" si="272"/>
        <v>55.688423127654417</v>
      </c>
      <c r="EE29" s="56">
        <f t="shared" si="272"/>
        <v>56.116015132408663</v>
      </c>
      <c r="EF29" s="56">
        <f t="shared" si="272"/>
        <v>56.543607137162908</v>
      </c>
      <c r="EG29" s="56">
        <f t="shared" si="272"/>
        <v>56.971199141917154</v>
      </c>
      <c r="EH29" s="56">
        <f t="shared" si="272"/>
        <v>57.3987911466714</v>
      </c>
      <c r="EI29" s="56">
        <f t="shared" si="272"/>
        <v>57.826383151425645</v>
      </c>
      <c r="EJ29" s="56">
        <f t="shared" si="272"/>
        <v>58.253975156179891</v>
      </c>
      <c r="EK29" s="56">
        <f t="shared" si="272"/>
        <v>58.681567160934136</v>
      </c>
      <c r="EL29" s="56">
        <f t="shared" si="272"/>
        <v>59.109159165688382</v>
      </c>
      <c r="EM29" s="56">
        <f t="shared" si="272"/>
        <v>59.536751170442628</v>
      </c>
      <c r="EN29" s="56">
        <f t="shared" si="272"/>
        <v>59.964343175196873</v>
      </c>
      <c r="EO29" s="56">
        <f t="shared" si="272"/>
        <v>60.391935179951119</v>
      </c>
      <c r="EP29" s="56">
        <f t="shared" si="272"/>
        <v>60.819527184705365</v>
      </c>
      <c r="EQ29" s="56">
        <f t="shared" si="272"/>
        <v>61.24711918945961</v>
      </c>
      <c r="ER29" s="56">
        <f t="shared" si="272"/>
        <v>61.674711194213856</v>
      </c>
      <c r="ES29" s="56">
        <f t="shared" si="272"/>
        <v>62.102303198968102</v>
      </c>
      <c r="ET29" s="56">
        <f t="shared" si="272"/>
        <v>62.529895203722347</v>
      </c>
      <c r="EU29" s="56">
        <f t="shared" si="272"/>
        <v>62.957487208476593</v>
      </c>
      <c r="EV29" s="56">
        <f t="shared" si="272"/>
        <v>63.385079213230838</v>
      </c>
      <c r="EW29" s="56">
        <f t="shared" si="272"/>
        <v>63.812671217985084</v>
      </c>
      <c r="EX29" s="56">
        <f t="shared" si="272"/>
        <v>64.24026322273933</v>
      </c>
      <c r="EY29" s="56">
        <f t="shared" si="272"/>
        <v>64.667855227493575</v>
      </c>
      <c r="EZ29" s="56">
        <f t="shared" si="272"/>
        <v>65.095447232247821</v>
      </c>
      <c r="FA29" s="56">
        <f t="shared" si="272"/>
        <v>65.523039237002067</v>
      </c>
      <c r="FB29" s="56">
        <f t="shared" si="272"/>
        <v>65.950631241756312</v>
      </c>
      <c r="FC29" s="56">
        <f t="shared" si="272"/>
        <v>66.378223246510558</v>
      </c>
      <c r="FD29" s="56">
        <f t="shared" si="272"/>
        <v>66.805815251264804</v>
      </c>
      <c r="FE29" s="56">
        <f t="shared" si="272"/>
        <v>67.233407256019049</v>
      </c>
      <c r="FF29" s="56">
        <f t="shared" si="272"/>
        <v>67.660999260773295</v>
      </c>
      <c r="FG29" s="56">
        <f t="shared" si="272"/>
        <v>68.08859126552754</v>
      </c>
      <c r="FH29" s="56">
        <f t="shared" si="272"/>
        <v>68.516183270281786</v>
      </c>
      <c r="FI29" s="56">
        <f t="shared" si="272"/>
        <v>68.943775275036032</v>
      </c>
      <c r="FJ29" s="56">
        <f t="shared" si="272"/>
        <v>69.371367279790277</v>
      </c>
      <c r="FK29" s="56">
        <f t="shared" si="272"/>
        <v>69.798959284544523</v>
      </c>
      <c r="FL29" s="56">
        <f t="shared" si="272"/>
        <v>70.226551289298769</v>
      </c>
      <c r="FM29" s="56">
        <f t="shared" si="272"/>
        <v>70.654143294053014</v>
      </c>
      <c r="FN29" s="56">
        <f t="shared" si="272"/>
        <v>71.08173529880726</v>
      </c>
      <c r="FO29" s="56">
        <f t="shared" si="272"/>
        <v>71.509327303561506</v>
      </c>
      <c r="FP29" s="56">
        <f t="shared" si="272"/>
        <v>71.936919308315751</v>
      </c>
      <c r="FQ29" s="56">
        <f t="shared" si="272"/>
        <v>72.364511313069997</v>
      </c>
      <c r="FR29" s="56">
        <f t="shared" si="272"/>
        <v>72.792103317824242</v>
      </c>
      <c r="FS29" s="56">
        <f t="shared" si="272"/>
        <v>73.219695322578488</v>
      </c>
      <c r="FT29" s="56">
        <f t="shared" si="272"/>
        <v>73.647287327332734</v>
      </c>
      <c r="FU29" s="56">
        <f t="shared" si="272"/>
        <v>74.074879332086979</v>
      </c>
      <c r="FV29" s="56">
        <f t="shared" ref="FV29:GR29" si="278">FU29+($AV29-$AU29)</f>
        <v>74.502471336841225</v>
      </c>
      <c r="FW29" s="56">
        <f t="shared" si="278"/>
        <v>74.930063341595471</v>
      </c>
      <c r="FX29" s="56">
        <f t="shared" si="278"/>
        <v>75.357655346349716</v>
      </c>
      <c r="FY29" s="56">
        <f t="shared" si="278"/>
        <v>75.785247351103962</v>
      </c>
      <c r="FZ29" s="56">
        <f t="shared" si="278"/>
        <v>76.212839355858208</v>
      </c>
      <c r="GA29" s="56">
        <f t="shared" si="278"/>
        <v>76.640431360612453</v>
      </c>
      <c r="GB29" s="56">
        <f t="shared" si="278"/>
        <v>77.068023365366699</v>
      </c>
      <c r="GC29" s="56">
        <f t="shared" si="278"/>
        <v>77.495615370120944</v>
      </c>
      <c r="GD29" s="56">
        <f t="shared" si="278"/>
        <v>77.92320737487519</v>
      </c>
      <c r="GE29" s="56">
        <f t="shared" si="278"/>
        <v>78.350799379629436</v>
      </c>
      <c r="GF29" s="56">
        <f t="shared" si="278"/>
        <v>78.778391384383681</v>
      </c>
      <c r="GG29" s="56">
        <f t="shared" si="278"/>
        <v>79.205983389137927</v>
      </c>
      <c r="GH29" s="56">
        <f t="shared" si="278"/>
        <v>79.633575393892173</v>
      </c>
      <c r="GI29" s="56">
        <f t="shared" si="278"/>
        <v>80.061167398646418</v>
      </c>
      <c r="GJ29" s="56">
        <f t="shared" si="278"/>
        <v>80.488759403400664</v>
      </c>
      <c r="GK29" s="56">
        <f t="shared" si="278"/>
        <v>80.91635140815491</v>
      </c>
      <c r="GL29" s="56">
        <f t="shared" si="278"/>
        <v>81.343943412909155</v>
      </c>
      <c r="GM29" s="56">
        <f t="shared" si="278"/>
        <v>81.771535417663401</v>
      </c>
      <c r="GN29" s="56">
        <f t="shared" si="278"/>
        <v>82.199127422417646</v>
      </c>
      <c r="GO29" s="56">
        <f t="shared" si="278"/>
        <v>82.626719427171892</v>
      </c>
      <c r="GP29" s="56">
        <f t="shared" si="278"/>
        <v>83.054311431926138</v>
      </c>
      <c r="GQ29" s="56">
        <f t="shared" si="278"/>
        <v>83.481903436680383</v>
      </c>
      <c r="GR29" s="56">
        <f t="shared" si="278"/>
        <v>83.909495441434629</v>
      </c>
    </row>
    <row r="30" spans="1:201" x14ac:dyDescent="0.25">
      <c r="A30" s="32" t="str">
        <f>Data_Enersys_VRLA!A76</f>
        <v>Enersys Powersafe SBS 31</v>
      </c>
      <c r="B30" s="56">
        <f t="shared" si="242"/>
        <v>0.26115342763873772</v>
      </c>
      <c r="C30" s="56">
        <f t="shared" si="242"/>
        <v>0.26115342763873772</v>
      </c>
      <c r="D30" s="56">
        <f t="shared" si="242"/>
        <v>0.26115342763873772</v>
      </c>
      <c r="E30" s="56">
        <f t="shared" si="242"/>
        <v>0.26115342763873772</v>
      </c>
      <c r="F30" s="56">
        <f t="shared" si="242"/>
        <v>0.26115342763873772</v>
      </c>
      <c r="G30" s="56">
        <f t="shared" si="242"/>
        <v>0.26115342763873772</v>
      </c>
      <c r="H30" s="68">
        <f>VLOOKUP(H$25,Data_Enersys_VRLA!$A$81:$E$100,4)</f>
        <v>0.26115342763873772</v>
      </c>
      <c r="I30" s="68">
        <f>VLOOKUP(I$25,Data_Enersys_VRLA!$A$81:$E$100,4)</f>
        <v>0.38708372005049685</v>
      </c>
      <c r="J30" s="68">
        <f>VLOOKUP(J$25,Data_Enersys_VRLA!$A$81:$E$100,4)</f>
        <v>0.504220940448451</v>
      </c>
      <c r="K30" s="69">
        <f t="shared" si="243"/>
        <v>0.66936983485201118</v>
      </c>
      <c r="L30" s="68">
        <f>VLOOKUP(L$25,Data_Enersys_VRLA!$A$81:$E$100,4)</f>
        <v>0.83451872925557147</v>
      </c>
      <c r="M30" s="69">
        <f t="shared" si="244"/>
        <v>1.0317979041990197</v>
      </c>
      <c r="N30" s="69">
        <f t="shared" si="245"/>
        <v>1.2290770791424679</v>
      </c>
      <c r="O30" s="68">
        <f>VLOOKUP(O$25,Data_Enersys_VRLA!$A$81:$E$100,4)</f>
        <v>1.4263562540859163</v>
      </c>
      <c r="P30" s="56">
        <f t="shared" si="246"/>
        <v>2.5132108549107377</v>
      </c>
      <c r="Q30" s="68">
        <f>VLOOKUP(Q$25,Data_Enersys_VRLA!$A$81:$E$100,4)</f>
        <v>3.6000654557355589</v>
      </c>
      <c r="R30" s="68">
        <f>VLOOKUP(R$25,Data_Enersys_VRLA!$A$81:$E$100,4)</f>
        <v>5.664421638948907</v>
      </c>
      <c r="S30" s="56">
        <f t="shared" si="247"/>
        <v>6.1654515627871387</v>
      </c>
      <c r="T30" s="68">
        <f>VLOOKUP(T$25,Data_Enersys_VRLA!$A$81:$E$100,4)</f>
        <v>6.6664814866253703</v>
      </c>
      <c r="U30" s="56">
        <f t="shared" si="248"/>
        <v>7.17638233687717</v>
      </c>
      <c r="V30" s="68">
        <f>VLOOKUP(V$25,Data_Enersys_VRLA!$A$81:$E$100,4)</f>
        <v>7.6862831871289696</v>
      </c>
      <c r="W30" s="56">
        <f t="shared" si="249"/>
        <v>8.1685286665553924</v>
      </c>
      <c r="X30" s="68">
        <f>VLOOKUP(X$25,Data_Enersys_VRLA!$A$81:$E$100,4)</f>
        <v>8.6507741459818135</v>
      </c>
      <c r="Y30" s="56">
        <f t="shared" si="250"/>
        <v>9.1433449158597817</v>
      </c>
      <c r="Z30" s="68">
        <f>VLOOKUP(Z$25,Data_Enersys_VRLA!$A$81:$E$100,4)</f>
        <v>9.6359156857377499</v>
      </c>
      <c r="AA30" s="56">
        <f t="shared" si="251"/>
        <v>9.9997931547211465</v>
      </c>
      <c r="AB30" s="68">
        <f>VLOOKUP(AB$25,Data_Enersys_VRLA!$A$81:$E$100,4)</f>
        <v>10.363670623704541</v>
      </c>
      <c r="AC30" s="56">
        <f t="shared" si="252"/>
        <v>10.791262628458785</v>
      </c>
      <c r="AD30" s="56">
        <f t="shared" si="253"/>
        <v>11.218854633213027</v>
      </c>
      <c r="AE30" s="56">
        <f t="shared" si="254"/>
        <v>11.646446637967271</v>
      </c>
      <c r="AF30" s="56">
        <f t="shared" si="255"/>
        <v>12.074038642721515</v>
      </c>
      <c r="AG30" s="56">
        <f t="shared" si="256"/>
        <v>12.501630647475759</v>
      </c>
      <c r="AH30" s="56">
        <f t="shared" si="257"/>
        <v>12.929222652230003</v>
      </c>
      <c r="AI30" s="56">
        <f t="shared" si="258"/>
        <v>13.356814656984245</v>
      </c>
      <c r="AJ30" s="56">
        <f t="shared" si="259"/>
        <v>13.784406661738489</v>
      </c>
      <c r="AK30" s="56">
        <f t="shared" si="260"/>
        <v>14.211998666492732</v>
      </c>
      <c r="AL30" s="56">
        <f t="shared" si="261"/>
        <v>14.639590671246975</v>
      </c>
      <c r="AM30" s="56">
        <f t="shared" si="262"/>
        <v>15.06718267600122</v>
      </c>
      <c r="AN30" s="56">
        <f t="shared" si="263"/>
        <v>15.494774680755462</v>
      </c>
      <c r="AO30" s="56">
        <f t="shared" si="264"/>
        <v>15.922366685509704</v>
      </c>
      <c r="AP30" s="56">
        <f t="shared" si="265"/>
        <v>16.34995869026395</v>
      </c>
      <c r="AQ30" s="56">
        <f t="shared" si="266"/>
        <v>16.777550695018192</v>
      </c>
      <c r="AR30" s="56">
        <f t="shared" si="267"/>
        <v>17.205142699772438</v>
      </c>
      <c r="AS30" s="56">
        <f t="shared" si="268"/>
        <v>17.63273470452668</v>
      </c>
      <c r="AT30" s="56">
        <f t="shared" si="269"/>
        <v>18.060326709280922</v>
      </c>
      <c r="AU30" s="56">
        <f t="shared" si="270"/>
        <v>18.487918714035168</v>
      </c>
      <c r="AV30" s="68">
        <f>VLOOKUP(AV$25,Data_Enersys_VRLA!$A$81:$E$100,4)</f>
        <v>18.91551071878941</v>
      </c>
      <c r="AW30" s="56">
        <f t="shared" ref="AW30" si="279">AV30+($AV30-$AU30)</f>
        <v>19.343102723543652</v>
      </c>
      <c r="AX30" s="56">
        <f t="shared" si="274"/>
        <v>19.770694728297894</v>
      </c>
      <c r="AY30" s="56">
        <f t="shared" si="274"/>
        <v>20.198286733052136</v>
      </c>
      <c r="AZ30" s="56">
        <f t="shared" si="274"/>
        <v>20.625878737806378</v>
      </c>
      <c r="BA30" s="56">
        <f t="shared" si="274"/>
        <v>21.05347074256062</v>
      </c>
      <c r="BB30" s="56">
        <f t="shared" si="274"/>
        <v>21.481062747314862</v>
      </c>
      <c r="BC30" s="56">
        <f t="shared" si="274"/>
        <v>21.908654752069104</v>
      </c>
      <c r="BD30" s="56">
        <f t="shared" si="274"/>
        <v>22.336246756823346</v>
      </c>
      <c r="BE30" s="56">
        <f t="shared" si="274"/>
        <v>22.763838761577588</v>
      </c>
      <c r="BF30" s="56">
        <f t="shared" si="274"/>
        <v>23.19143076633183</v>
      </c>
      <c r="BG30" s="56">
        <f t="shared" si="274"/>
        <v>23.619022771086073</v>
      </c>
      <c r="BH30" s="56">
        <f t="shared" si="274"/>
        <v>24.046614775840315</v>
      </c>
      <c r="BI30" s="56">
        <f t="shared" si="274"/>
        <v>24.474206780594557</v>
      </c>
      <c r="BJ30" s="56">
        <f t="shared" si="274"/>
        <v>24.901798785348799</v>
      </c>
      <c r="BK30" s="56">
        <f t="shared" si="274"/>
        <v>25.329390790103041</v>
      </c>
      <c r="BL30" s="56">
        <f t="shared" si="274"/>
        <v>25.756982794857283</v>
      </c>
      <c r="BM30" s="56">
        <f t="shared" si="274"/>
        <v>26.184574799611525</v>
      </c>
      <c r="BN30" s="56">
        <f t="shared" si="274"/>
        <v>26.612166804365767</v>
      </c>
      <c r="BO30" s="56">
        <f t="shared" si="274"/>
        <v>27.039758809120009</v>
      </c>
      <c r="BP30" s="56">
        <f t="shared" si="274"/>
        <v>27.467350813874251</v>
      </c>
      <c r="BQ30" s="56">
        <f t="shared" si="274"/>
        <v>27.894942818628493</v>
      </c>
      <c r="BR30" s="56">
        <f t="shared" si="274"/>
        <v>28.322534823382735</v>
      </c>
      <c r="BS30" s="56">
        <f t="shared" si="274"/>
        <v>28.750126828136978</v>
      </c>
      <c r="BT30" s="56">
        <f t="shared" si="274"/>
        <v>29.17771883289122</v>
      </c>
      <c r="BU30" s="56">
        <f t="shared" si="274"/>
        <v>29.605310837645462</v>
      </c>
      <c r="BV30" s="56">
        <f t="shared" si="274"/>
        <v>30.032902842399704</v>
      </c>
      <c r="BW30" s="56">
        <f t="shared" si="274"/>
        <v>30.460494847153946</v>
      </c>
      <c r="BX30" s="56">
        <f t="shared" si="274"/>
        <v>30.888086851908188</v>
      </c>
      <c r="BY30" s="56">
        <f t="shared" si="274"/>
        <v>31.31567885666243</v>
      </c>
      <c r="BZ30" s="56">
        <f t="shared" si="274"/>
        <v>31.743270861416672</v>
      </c>
      <c r="CA30" s="56">
        <f t="shared" si="274"/>
        <v>32.170862866170914</v>
      </c>
      <c r="CB30" s="56">
        <f t="shared" si="274"/>
        <v>32.598454870925153</v>
      </c>
      <c r="CC30" s="56">
        <f t="shared" si="274"/>
        <v>33.026046875679398</v>
      </c>
      <c r="CD30" s="56">
        <f t="shared" si="274"/>
        <v>33.453638880433644</v>
      </c>
      <c r="CE30" s="56">
        <f t="shared" si="274"/>
        <v>33.88123088518789</v>
      </c>
      <c r="CF30" s="56">
        <f t="shared" si="274"/>
        <v>34.308822889942135</v>
      </c>
      <c r="CG30" s="56">
        <f t="shared" si="274"/>
        <v>34.736414894696381</v>
      </c>
      <c r="CH30" s="56">
        <f t="shared" si="274"/>
        <v>35.164006899450627</v>
      </c>
      <c r="CI30" s="56">
        <f t="shared" si="274"/>
        <v>35.591598904204872</v>
      </c>
      <c r="CJ30" s="56">
        <f t="shared" si="274"/>
        <v>36.019190908959118</v>
      </c>
      <c r="CK30" s="56">
        <f t="shared" si="274"/>
        <v>36.446782913713363</v>
      </c>
      <c r="CL30" s="56">
        <f t="shared" si="274"/>
        <v>36.874374918467609</v>
      </c>
      <c r="CM30" s="56">
        <f t="shared" si="274"/>
        <v>37.301966923221855</v>
      </c>
      <c r="CN30" s="56">
        <f t="shared" si="274"/>
        <v>37.7295589279761</v>
      </c>
      <c r="CO30" s="56">
        <f t="shared" si="274"/>
        <v>38.157150932730346</v>
      </c>
      <c r="CP30" s="56">
        <f t="shared" si="274"/>
        <v>38.584742937484592</v>
      </c>
      <c r="CQ30" s="56">
        <f t="shared" si="274"/>
        <v>39.012334942238837</v>
      </c>
      <c r="CR30" s="56">
        <f t="shared" si="274"/>
        <v>39.439926946993083</v>
      </c>
      <c r="CS30" s="56">
        <f t="shared" si="274"/>
        <v>39.867518951747329</v>
      </c>
      <c r="CT30" s="56">
        <f t="shared" si="274"/>
        <v>40.295110956501574</v>
      </c>
      <c r="CU30" s="56">
        <f t="shared" si="274"/>
        <v>40.72270296125582</v>
      </c>
      <c r="CV30" s="56">
        <f t="shared" si="274"/>
        <v>41.150294966010065</v>
      </c>
      <c r="CW30" s="56">
        <f t="shared" si="274"/>
        <v>41.577886970764311</v>
      </c>
      <c r="CX30" s="56">
        <f t="shared" si="274"/>
        <v>42.005478975518557</v>
      </c>
      <c r="CY30" s="56">
        <f t="shared" si="274"/>
        <v>42.433070980272802</v>
      </c>
      <c r="CZ30" s="56">
        <f t="shared" si="274"/>
        <v>42.860662985027048</v>
      </c>
      <c r="DA30" s="56">
        <f t="shared" si="274"/>
        <v>43.288254989781294</v>
      </c>
      <c r="DB30" s="56">
        <f t="shared" si="274"/>
        <v>43.715846994535539</v>
      </c>
      <c r="DC30" s="56">
        <f t="shared" si="274"/>
        <v>44.143438999289785</v>
      </c>
      <c r="DD30" s="56">
        <f t="shared" si="274"/>
        <v>44.571031004044031</v>
      </c>
      <c r="DE30" s="56">
        <f t="shared" si="274"/>
        <v>44.998623008798276</v>
      </c>
      <c r="DF30" s="56">
        <f t="shared" si="274"/>
        <v>45.426215013552522</v>
      </c>
      <c r="DG30" s="56">
        <f t="shared" si="274"/>
        <v>45.853807018306767</v>
      </c>
      <c r="DH30" s="56">
        <f t="shared" si="274"/>
        <v>46.281399023061013</v>
      </c>
      <c r="DI30" s="56">
        <f t="shared" si="275"/>
        <v>46.708991027815259</v>
      </c>
      <c r="DJ30" s="56">
        <f t="shared" si="272"/>
        <v>47.136583032569504</v>
      </c>
      <c r="DK30" s="56">
        <f t="shared" si="272"/>
        <v>47.56417503732375</v>
      </c>
      <c r="DL30" s="56">
        <f t="shared" si="272"/>
        <v>47.991767042077996</v>
      </c>
      <c r="DM30" s="56">
        <f t="shared" si="272"/>
        <v>48.419359046832241</v>
      </c>
      <c r="DN30" s="56">
        <f t="shared" si="272"/>
        <v>48.846951051586487</v>
      </c>
      <c r="DO30" s="56">
        <f t="shared" si="272"/>
        <v>49.274543056340733</v>
      </c>
      <c r="DP30" s="56">
        <f t="shared" si="272"/>
        <v>49.702135061094978</v>
      </c>
      <c r="DQ30" s="56">
        <f t="shared" si="272"/>
        <v>50.129727065849224</v>
      </c>
      <c r="DR30" s="56">
        <f t="shared" si="272"/>
        <v>50.557319070603469</v>
      </c>
      <c r="DS30" s="56">
        <f t="shared" si="272"/>
        <v>50.984911075357715</v>
      </c>
      <c r="DT30" s="56">
        <f t="shared" si="272"/>
        <v>51.412503080111961</v>
      </c>
      <c r="DU30" s="56">
        <f t="shared" si="272"/>
        <v>51.840095084866206</v>
      </c>
      <c r="DV30" s="56">
        <f t="shared" si="272"/>
        <v>52.267687089620452</v>
      </c>
      <c r="DW30" s="56">
        <f t="shared" si="272"/>
        <v>52.695279094374698</v>
      </c>
      <c r="DX30" s="56">
        <f t="shared" si="272"/>
        <v>53.122871099128943</v>
      </c>
      <c r="DY30" s="56">
        <f t="shared" si="272"/>
        <v>53.550463103883189</v>
      </c>
      <c r="DZ30" s="56">
        <f t="shared" si="272"/>
        <v>53.978055108637435</v>
      </c>
      <c r="EA30" s="56">
        <f t="shared" si="272"/>
        <v>54.40564711339168</v>
      </c>
      <c r="EB30" s="56">
        <f t="shared" si="272"/>
        <v>54.833239118145926</v>
      </c>
      <c r="EC30" s="56">
        <f t="shared" si="272"/>
        <v>55.260831122900171</v>
      </c>
      <c r="ED30" s="56">
        <f t="shared" si="272"/>
        <v>55.688423127654417</v>
      </c>
      <c r="EE30" s="56">
        <f t="shared" si="272"/>
        <v>56.116015132408663</v>
      </c>
      <c r="EF30" s="56">
        <f t="shared" si="272"/>
        <v>56.543607137162908</v>
      </c>
      <c r="EG30" s="56">
        <f t="shared" si="272"/>
        <v>56.971199141917154</v>
      </c>
      <c r="EH30" s="56">
        <f t="shared" si="272"/>
        <v>57.3987911466714</v>
      </c>
      <c r="EI30" s="56">
        <f t="shared" si="272"/>
        <v>57.826383151425645</v>
      </c>
      <c r="EJ30" s="56">
        <f t="shared" si="272"/>
        <v>58.253975156179891</v>
      </c>
      <c r="EK30" s="56">
        <f t="shared" si="272"/>
        <v>58.681567160934136</v>
      </c>
      <c r="EL30" s="56">
        <f t="shared" si="272"/>
        <v>59.109159165688382</v>
      </c>
      <c r="EM30" s="56">
        <f t="shared" si="272"/>
        <v>59.536751170442628</v>
      </c>
      <c r="EN30" s="56">
        <f t="shared" si="272"/>
        <v>59.964343175196873</v>
      </c>
      <c r="EO30" s="56">
        <f t="shared" si="272"/>
        <v>60.391935179951119</v>
      </c>
      <c r="EP30" s="56">
        <f t="shared" si="272"/>
        <v>60.819527184705365</v>
      </c>
      <c r="EQ30" s="56">
        <f t="shared" si="272"/>
        <v>61.24711918945961</v>
      </c>
      <c r="ER30" s="56">
        <f t="shared" si="272"/>
        <v>61.674711194213856</v>
      </c>
      <c r="ES30" s="56">
        <f t="shared" si="272"/>
        <v>62.102303198968102</v>
      </c>
      <c r="ET30" s="56">
        <f t="shared" si="272"/>
        <v>62.529895203722347</v>
      </c>
      <c r="EU30" s="56">
        <f t="shared" si="272"/>
        <v>62.957487208476593</v>
      </c>
      <c r="EV30" s="56">
        <f t="shared" si="272"/>
        <v>63.385079213230838</v>
      </c>
      <c r="EW30" s="56">
        <f t="shared" si="272"/>
        <v>63.812671217985084</v>
      </c>
      <c r="EX30" s="56">
        <f t="shared" si="272"/>
        <v>64.24026322273933</v>
      </c>
      <c r="EY30" s="56">
        <f t="shared" si="272"/>
        <v>64.667855227493575</v>
      </c>
      <c r="EZ30" s="56">
        <f t="shared" si="272"/>
        <v>65.095447232247821</v>
      </c>
      <c r="FA30" s="56">
        <f t="shared" si="272"/>
        <v>65.523039237002067</v>
      </c>
      <c r="FB30" s="56">
        <f t="shared" si="272"/>
        <v>65.950631241756312</v>
      </c>
      <c r="FC30" s="56">
        <f t="shared" si="272"/>
        <v>66.378223246510558</v>
      </c>
      <c r="FD30" s="56">
        <f t="shared" si="272"/>
        <v>66.805815251264804</v>
      </c>
      <c r="FE30" s="56">
        <f t="shared" si="272"/>
        <v>67.233407256019049</v>
      </c>
      <c r="FF30" s="56">
        <f t="shared" si="272"/>
        <v>67.660999260773295</v>
      </c>
      <c r="FG30" s="56">
        <f t="shared" si="272"/>
        <v>68.08859126552754</v>
      </c>
      <c r="FH30" s="56">
        <f t="shared" si="272"/>
        <v>68.516183270281786</v>
      </c>
      <c r="FI30" s="56">
        <f t="shared" si="272"/>
        <v>68.943775275036032</v>
      </c>
      <c r="FJ30" s="56">
        <f t="shared" si="272"/>
        <v>69.371367279790277</v>
      </c>
      <c r="FK30" s="56">
        <f t="shared" si="272"/>
        <v>69.798959284544523</v>
      </c>
      <c r="FL30" s="56">
        <f t="shared" si="272"/>
        <v>70.226551289298769</v>
      </c>
      <c r="FM30" s="56">
        <f t="shared" si="272"/>
        <v>70.654143294053014</v>
      </c>
      <c r="FN30" s="56">
        <f t="shared" si="272"/>
        <v>71.08173529880726</v>
      </c>
      <c r="FO30" s="56">
        <f t="shared" si="272"/>
        <v>71.509327303561506</v>
      </c>
      <c r="FP30" s="56">
        <f t="shared" si="272"/>
        <v>71.936919308315751</v>
      </c>
      <c r="FQ30" s="56">
        <f t="shared" si="272"/>
        <v>72.364511313069997</v>
      </c>
      <c r="FR30" s="56">
        <f t="shared" si="272"/>
        <v>72.792103317824242</v>
      </c>
      <c r="FS30" s="56">
        <f t="shared" si="272"/>
        <v>73.219695322578488</v>
      </c>
      <c r="FT30" s="56">
        <f t="shared" si="272"/>
        <v>73.647287327332734</v>
      </c>
      <c r="FU30" s="56">
        <f t="shared" ref="FU30:GR41" si="280">FT30+($AV30-$AU30)</f>
        <v>74.074879332086979</v>
      </c>
      <c r="FV30" s="56">
        <f t="shared" si="280"/>
        <v>74.502471336841225</v>
      </c>
      <c r="FW30" s="56">
        <f t="shared" si="280"/>
        <v>74.930063341595471</v>
      </c>
      <c r="FX30" s="56">
        <f t="shared" si="280"/>
        <v>75.357655346349716</v>
      </c>
      <c r="FY30" s="56">
        <f t="shared" si="280"/>
        <v>75.785247351103962</v>
      </c>
      <c r="FZ30" s="56">
        <f t="shared" si="280"/>
        <v>76.212839355858208</v>
      </c>
      <c r="GA30" s="56">
        <f t="shared" si="280"/>
        <v>76.640431360612453</v>
      </c>
      <c r="GB30" s="56">
        <f t="shared" si="280"/>
        <v>77.068023365366699</v>
      </c>
      <c r="GC30" s="56">
        <f t="shared" si="280"/>
        <v>77.495615370120944</v>
      </c>
      <c r="GD30" s="56">
        <f t="shared" si="280"/>
        <v>77.92320737487519</v>
      </c>
      <c r="GE30" s="56">
        <f t="shared" si="280"/>
        <v>78.350799379629436</v>
      </c>
      <c r="GF30" s="56">
        <f t="shared" si="280"/>
        <v>78.778391384383681</v>
      </c>
      <c r="GG30" s="56">
        <f t="shared" si="280"/>
        <v>79.205983389137927</v>
      </c>
      <c r="GH30" s="56">
        <f t="shared" si="280"/>
        <v>79.633575393892173</v>
      </c>
      <c r="GI30" s="56">
        <f t="shared" si="280"/>
        <v>80.061167398646418</v>
      </c>
      <c r="GJ30" s="56">
        <f t="shared" si="280"/>
        <v>80.488759403400664</v>
      </c>
      <c r="GK30" s="56">
        <f t="shared" si="280"/>
        <v>80.91635140815491</v>
      </c>
      <c r="GL30" s="56">
        <f t="shared" si="280"/>
        <v>81.343943412909155</v>
      </c>
      <c r="GM30" s="56">
        <f t="shared" si="280"/>
        <v>81.771535417663401</v>
      </c>
      <c r="GN30" s="56">
        <f t="shared" si="280"/>
        <v>82.199127422417646</v>
      </c>
      <c r="GO30" s="56">
        <f t="shared" si="280"/>
        <v>82.626719427171892</v>
      </c>
      <c r="GP30" s="56">
        <f t="shared" si="280"/>
        <v>83.054311431926138</v>
      </c>
      <c r="GQ30" s="56">
        <f t="shared" si="280"/>
        <v>83.481903436680383</v>
      </c>
      <c r="GR30" s="56">
        <f t="shared" si="280"/>
        <v>83.909495441434629</v>
      </c>
    </row>
    <row r="31" spans="1:201" x14ac:dyDescent="0.25">
      <c r="A31" s="32" t="str">
        <f>Data_Enersys_VRLA!A101</f>
        <v>Enersys Powersafe SBS 40</v>
      </c>
      <c r="B31" s="56">
        <f t="shared" si="242"/>
        <v>0.29512842392027622</v>
      </c>
      <c r="C31" s="56">
        <f t="shared" si="242"/>
        <v>0.29512842392027622</v>
      </c>
      <c r="D31" s="56">
        <f t="shared" si="242"/>
        <v>0.29512842392027622</v>
      </c>
      <c r="E31" s="56">
        <f t="shared" si="242"/>
        <v>0.29512842392027622</v>
      </c>
      <c r="F31" s="56">
        <f t="shared" si="242"/>
        <v>0.29512842392027622</v>
      </c>
      <c r="G31" s="56">
        <f t="shared" si="242"/>
        <v>0.29512842392027622</v>
      </c>
      <c r="H31" s="68">
        <f>VLOOKUP(H$25,Data_Enersys_VRLA!$A$106:$E$125,4)</f>
        <v>0.29512842392027622</v>
      </c>
      <c r="I31" s="68">
        <f>VLOOKUP(I$25,Data_Enersys_VRLA!$A$106:$E$125,4)</f>
        <v>0.41872837634462345</v>
      </c>
      <c r="J31" s="68">
        <f>VLOOKUP(J$25,Data_Enersys_VRLA!$A$106:$E$125,4)</f>
        <v>0.5326212878980533</v>
      </c>
      <c r="K31" s="69">
        <f t="shared" si="243"/>
        <v>0.69119512495883173</v>
      </c>
      <c r="L31" s="68">
        <f>VLOOKUP(L$25,Data_Enersys_VRLA!$A$106:$E$125,4)</f>
        <v>0.84976896201961005</v>
      </c>
      <c r="M31" s="69">
        <f t="shared" si="244"/>
        <v>1.0447581779328245</v>
      </c>
      <c r="N31" s="69">
        <f t="shared" si="245"/>
        <v>1.2397473938460393</v>
      </c>
      <c r="O31" s="68">
        <f>VLOOKUP(O$25,Data_Enersys_VRLA!$A$106:$E$125,4)</f>
        <v>1.4347366097592538</v>
      </c>
      <c r="P31" s="56">
        <f t="shared" si="246"/>
        <v>2.5167192021686686</v>
      </c>
      <c r="Q31" s="68">
        <f>VLOOKUP(Q$25,Data_Enersys_VRLA!$A$106:$E$125,4)</f>
        <v>3.598701794578083</v>
      </c>
      <c r="R31" s="68">
        <f>VLOOKUP(R$25,Data_Enersys_VRLA!$A$106:$E$125,4)</f>
        <v>5.6895955859604328</v>
      </c>
      <c r="S31" s="56">
        <f t="shared" si="247"/>
        <v>6.2023494342618939</v>
      </c>
      <c r="T31" s="68">
        <f>VLOOKUP(T$25,Data_Enersys_VRLA!$A$106:$E$125,4)</f>
        <v>6.7151032825633541</v>
      </c>
      <c r="U31" s="56">
        <f t="shared" si="248"/>
        <v>7.224432473655984</v>
      </c>
      <c r="V31" s="68">
        <f>VLOOKUP(V$25,Data_Enersys_VRLA!$A$106:$E$125,4)</f>
        <v>7.7337616647486129</v>
      </c>
      <c r="W31" s="56">
        <f t="shared" si="249"/>
        <v>8.1441669680675233</v>
      </c>
      <c r="X31" s="68">
        <f>VLOOKUP(X$25,Data_Enersys_VRLA!$A$106:$E$125,4)</f>
        <v>8.5545722713864336</v>
      </c>
      <c r="Y31" s="56">
        <f t="shared" si="250"/>
        <v>9.1471433984975832</v>
      </c>
      <c r="Z31" s="68">
        <f>VLOOKUP(Z$25,Data_Enersys_VRLA!$A$106:$E$125,4)</f>
        <v>9.7397145256087327</v>
      </c>
      <c r="AA31" s="56">
        <f t="shared" si="251"/>
        <v>10.061664948332306</v>
      </c>
      <c r="AB31" s="68">
        <f>VLOOKUP(AB$25,Data_Enersys_VRLA!$A$106:$E$125,4)</f>
        <v>10.383615371055878</v>
      </c>
      <c r="AC31" s="56">
        <f t="shared" si="252"/>
        <v>10.811176003981709</v>
      </c>
      <c r="AD31" s="56">
        <f t="shared" si="253"/>
        <v>11.238736636907539</v>
      </c>
      <c r="AE31" s="56">
        <f t="shared" si="254"/>
        <v>11.66629726983337</v>
      </c>
      <c r="AF31" s="56">
        <f t="shared" si="255"/>
        <v>12.093857902759201</v>
      </c>
      <c r="AG31" s="56">
        <f t="shared" si="256"/>
        <v>12.521418535685029</v>
      </c>
      <c r="AH31" s="56">
        <f t="shared" si="257"/>
        <v>12.948979168610862</v>
      </c>
      <c r="AI31" s="56">
        <f t="shared" si="258"/>
        <v>13.376539801536691</v>
      </c>
      <c r="AJ31" s="56">
        <f t="shared" si="259"/>
        <v>13.804100434462521</v>
      </c>
      <c r="AK31" s="56">
        <f t="shared" si="260"/>
        <v>14.231661067388352</v>
      </c>
      <c r="AL31" s="56">
        <f t="shared" si="261"/>
        <v>14.659221700314182</v>
      </c>
      <c r="AM31" s="56">
        <f t="shared" si="262"/>
        <v>15.086782333240013</v>
      </c>
      <c r="AN31" s="56">
        <f t="shared" si="263"/>
        <v>15.514342966165843</v>
      </c>
      <c r="AO31" s="56">
        <f t="shared" si="264"/>
        <v>15.941903599091674</v>
      </c>
      <c r="AP31" s="56">
        <f t="shared" si="265"/>
        <v>16.369464232017506</v>
      </c>
      <c r="AQ31" s="56">
        <f t="shared" si="266"/>
        <v>16.797024864943332</v>
      </c>
      <c r="AR31" s="56">
        <f t="shared" si="267"/>
        <v>17.224585497869164</v>
      </c>
      <c r="AS31" s="56">
        <f t="shared" si="268"/>
        <v>17.652146130794996</v>
      </c>
      <c r="AT31" s="56">
        <f t="shared" si="269"/>
        <v>18.079706763720825</v>
      </c>
      <c r="AU31" s="56">
        <f t="shared" si="270"/>
        <v>18.507267396646654</v>
      </c>
      <c r="AV31" s="68">
        <f>VLOOKUP(AV$25,Data_Enersys_VRLA!$A$106:$E$125,4)</f>
        <v>18.934828029572486</v>
      </c>
      <c r="AW31" s="56">
        <f t="shared" ref="AW31" si="281">AV31+($AV31-$AU31)</f>
        <v>19.362388662498319</v>
      </c>
      <c r="AX31" s="56">
        <f t="shared" si="274"/>
        <v>19.789949295424151</v>
      </c>
      <c r="AY31" s="56">
        <f t="shared" si="274"/>
        <v>20.217509928349983</v>
      </c>
      <c r="AZ31" s="56">
        <f t="shared" si="274"/>
        <v>20.645070561275816</v>
      </c>
      <c r="BA31" s="56">
        <f t="shared" si="274"/>
        <v>21.072631194201648</v>
      </c>
      <c r="BB31" s="56">
        <f t="shared" si="274"/>
        <v>21.50019182712748</v>
      </c>
      <c r="BC31" s="56">
        <f t="shared" si="274"/>
        <v>21.927752460053313</v>
      </c>
      <c r="BD31" s="56">
        <f t="shared" si="274"/>
        <v>22.355313092979145</v>
      </c>
      <c r="BE31" s="56">
        <f t="shared" si="274"/>
        <v>22.782873725904977</v>
      </c>
      <c r="BF31" s="56">
        <f t="shared" si="274"/>
        <v>23.21043435883081</v>
      </c>
      <c r="BG31" s="56">
        <f t="shared" si="274"/>
        <v>23.637994991756642</v>
      </c>
      <c r="BH31" s="56">
        <f t="shared" si="274"/>
        <v>24.065555624682474</v>
      </c>
      <c r="BI31" s="56">
        <f t="shared" si="274"/>
        <v>24.493116257608307</v>
      </c>
      <c r="BJ31" s="56">
        <f t="shared" si="274"/>
        <v>24.920676890534139</v>
      </c>
      <c r="BK31" s="56">
        <f t="shared" si="274"/>
        <v>25.348237523459971</v>
      </c>
      <c r="BL31" s="56">
        <f t="shared" si="274"/>
        <v>25.775798156385804</v>
      </c>
      <c r="BM31" s="56">
        <f t="shared" si="274"/>
        <v>26.203358789311636</v>
      </c>
      <c r="BN31" s="56">
        <f t="shared" si="274"/>
        <v>26.630919422237469</v>
      </c>
      <c r="BO31" s="56">
        <f t="shared" si="274"/>
        <v>27.058480055163301</v>
      </c>
      <c r="BP31" s="56">
        <f t="shared" si="274"/>
        <v>27.486040688089133</v>
      </c>
      <c r="BQ31" s="56">
        <f t="shared" si="274"/>
        <v>27.913601321014966</v>
      </c>
      <c r="BR31" s="56">
        <f t="shared" si="274"/>
        <v>28.341161953940798</v>
      </c>
      <c r="BS31" s="56">
        <f t="shared" si="274"/>
        <v>28.76872258686663</v>
      </c>
      <c r="BT31" s="56">
        <f t="shared" si="274"/>
        <v>29.196283219792463</v>
      </c>
      <c r="BU31" s="56">
        <f t="shared" si="274"/>
        <v>29.623843852718295</v>
      </c>
      <c r="BV31" s="56">
        <f t="shared" si="274"/>
        <v>30.051404485644127</v>
      </c>
      <c r="BW31" s="56">
        <f t="shared" si="274"/>
        <v>30.47896511856996</v>
      </c>
      <c r="BX31" s="56">
        <f t="shared" si="274"/>
        <v>30.906525751495792</v>
      </c>
      <c r="BY31" s="56">
        <f t="shared" si="274"/>
        <v>31.334086384421624</v>
      </c>
      <c r="BZ31" s="56">
        <f t="shared" si="274"/>
        <v>31.761647017347457</v>
      </c>
      <c r="CA31" s="56">
        <f t="shared" si="274"/>
        <v>32.189207650273289</v>
      </c>
      <c r="CB31" s="56">
        <f t="shared" si="274"/>
        <v>32.616768283199121</v>
      </c>
      <c r="CC31" s="56">
        <f t="shared" si="274"/>
        <v>33.044328916124954</v>
      </c>
      <c r="CD31" s="56">
        <f t="shared" si="274"/>
        <v>33.471889549050786</v>
      </c>
      <c r="CE31" s="56">
        <f t="shared" si="274"/>
        <v>33.899450181976619</v>
      </c>
      <c r="CF31" s="56">
        <f t="shared" si="274"/>
        <v>34.327010814902451</v>
      </c>
      <c r="CG31" s="56">
        <f t="shared" si="274"/>
        <v>34.754571447828283</v>
      </c>
      <c r="CH31" s="56">
        <f t="shared" si="274"/>
        <v>35.182132080754116</v>
      </c>
      <c r="CI31" s="56">
        <f t="shared" si="274"/>
        <v>35.609692713679948</v>
      </c>
      <c r="CJ31" s="56">
        <f t="shared" si="274"/>
        <v>36.03725334660578</v>
      </c>
      <c r="CK31" s="56">
        <f t="shared" si="274"/>
        <v>36.464813979531613</v>
      </c>
      <c r="CL31" s="56">
        <f t="shared" si="274"/>
        <v>36.892374612457445</v>
      </c>
      <c r="CM31" s="56">
        <f t="shared" si="274"/>
        <v>37.319935245383277</v>
      </c>
      <c r="CN31" s="56">
        <f t="shared" si="274"/>
        <v>37.74749587830911</v>
      </c>
      <c r="CO31" s="56">
        <f t="shared" si="274"/>
        <v>38.175056511234942</v>
      </c>
      <c r="CP31" s="56">
        <f t="shared" si="274"/>
        <v>38.602617144160774</v>
      </c>
      <c r="CQ31" s="56">
        <f t="shared" si="274"/>
        <v>39.030177777086607</v>
      </c>
      <c r="CR31" s="56">
        <f t="shared" si="274"/>
        <v>39.457738410012439</v>
      </c>
      <c r="CS31" s="56">
        <f t="shared" si="274"/>
        <v>39.885299042938271</v>
      </c>
      <c r="CT31" s="56">
        <f t="shared" si="274"/>
        <v>40.312859675864104</v>
      </c>
      <c r="CU31" s="56">
        <f t="shared" si="274"/>
        <v>40.740420308789936</v>
      </c>
      <c r="CV31" s="56">
        <f t="shared" si="274"/>
        <v>41.167980941715768</v>
      </c>
      <c r="CW31" s="56">
        <f t="shared" si="274"/>
        <v>41.595541574641601</v>
      </c>
      <c r="CX31" s="56">
        <f t="shared" si="274"/>
        <v>42.023102207567433</v>
      </c>
      <c r="CY31" s="56">
        <f t="shared" si="274"/>
        <v>42.450662840493266</v>
      </c>
      <c r="CZ31" s="56">
        <f t="shared" si="274"/>
        <v>42.878223473419098</v>
      </c>
      <c r="DA31" s="56">
        <f t="shared" si="274"/>
        <v>43.30578410634493</v>
      </c>
      <c r="DB31" s="56">
        <f t="shared" si="274"/>
        <v>43.733344739270763</v>
      </c>
      <c r="DC31" s="56">
        <f t="shared" si="274"/>
        <v>44.160905372196595</v>
      </c>
      <c r="DD31" s="56">
        <f t="shared" si="274"/>
        <v>44.588466005122427</v>
      </c>
      <c r="DE31" s="56">
        <f t="shared" si="274"/>
        <v>45.01602663804826</v>
      </c>
      <c r="DF31" s="56">
        <f t="shared" si="274"/>
        <v>45.443587270974092</v>
      </c>
      <c r="DG31" s="56">
        <f t="shared" si="274"/>
        <v>45.871147903899924</v>
      </c>
      <c r="DH31" s="56">
        <f t="shared" si="274"/>
        <v>46.298708536825757</v>
      </c>
      <c r="DI31" s="56">
        <f t="shared" si="275"/>
        <v>46.726269169751589</v>
      </c>
      <c r="DJ31" s="56">
        <f t="shared" si="275"/>
        <v>47.153829802677421</v>
      </c>
      <c r="DK31" s="56">
        <f t="shared" si="275"/>
        <v>47.581390435603254</v>
      </c>
      <c r="DL31" s="56">
        <f t="shared" si="275"/>
        <v>48.008951068529086</v>
      </c>
      <c r="DM31" s="56">
        <f t="shared" si="275"/>
        <v>48.436511701454918</v>
      </c>
      <c r="DN31" s="56">
        <f t="shared" si="275"/>
        <v>48.864072334380751</v>
      </c>
      <c r="DO31" s="56">
        <f t="shared" si="275"/>
        <v>49.291632967306583</v>
      </c>
      <c r="DP31" s="56">
        <f t="shared" si="275"/>
        <v>49.719193600232416</v>
      </c>
      <c r="DQ31" s="56">
        <f t="shared" si="275"/>
        <v>50.146754233158248</v>
      </c>
      <c r="DR31" s="56">
        <f t="shared" si="275"/>
        <v>50.57431486608408</v>
      </c>
      <c r="DS31" s="56">
        <f t="shared" si="275"/>
        <v>51.001875499009913</v>
      </c>
      <c r="DT31" s="56">
        <f t="shared" si="275"/>
        <v>51.429436131935745</v>
      </c>
      <c r="DU31" s="56">
        <f t="shared" si="275"/>
        <v>51.856996764861577</v>
      </c>
      <c r="DV31" s="56">
        <f t="shared" si="275"/>
        <v>52.28455739778741</v>
      </c>
      <c r="DW31" s="56">
        <f t="shared" si="275"/>
        <v>52.712118030713242</v>
      </c>
      <c r="DX31" s="56">
        <f t="shared" si="275"/>
        <v>53.139678663639074</v>
      </c>
      <c r="DY31" s="56">
        <f t="shared" si="275"/>
        <v>53.567239296564907</v>
      </c>
      <c r="DZ31" s="56">
        <f t="shared" si="275"/>
        <v>53.994799929490739</v>
      </c>
      <c r="EA31" s="56">
        <f t="shared" si="275"/>
        <v>54.422360562416571</v>
      </c>
      <c r="EB31" s="56">
        <f t="shared" si="275"/>
        <v>54.849921195342404</v>
      </c>
      <c r="EC31" s="56">
        <f t="shared" si="275"/>
        <v>55.277481828268236</v>
      </c>
      <c r="ED31" s="56">
        <f t="shared" si="275"/>
        <v>55.705042461194068</v>
      </c>
      <c r="EE31" s="56">
        <f t="shared" si="275"/>
        <v>56.132603094119901</v>
      </c>
      <c r="EF31" s="56">
        <f t="shared" si="275"/>
        <v>56.560163727045733</v>
      </c>
      <c r="EG31" s="56">
        <f t="shared" si="275"/>
        <v>56.987724359971565</v>
      </c>
      <c r="EH31" s="56">
        <f t="shared" si="275"/>
        <v>57.415284992897398</v>
      </c>
      <c r="EI31" s="56">
        <f t="shared" si="275"/>
        <v>57.84284562582323</v>
      </c>
      <c r="EJ31" s="56">
        <f t="shared" si="275"/>
        <v>58.270406258749063</v>
      </c>
      <c r="EK31" s="56">
        <f t="shared" si="275"/>
        <v>58.697966891674895</v>
      </c>
      <c r="EL31" s="56">
        <f t="shared" si="275"/>
        <v>59.125527524600727</v>
      </c>
      <c r="EM31" s="56">
        <f t="shared" si="275"/>
        <v>59.55308815752656</v>
      </c>
      <c r="EN31" s="56">
        <f t="shared" si="275"/>
        <v>59.980648790452392</v>
      </c>
      <c r="EO31" s="56">
        <f t="shared" si="275"/>
        <v>60.408209423378224</v>
      </c>
      <c r="EP31" s="56">
        <f t="shared" si="275"/>
        <v>60.835770056304057</v>
      </c>
      <c r="EQ31" s="56">
        <f t="shared" si="275"/>
        <v>61.263330689229889</v>
      </c>
      <c r="ER31" s="56">
        <f t="shared" si="275"/>
        <v>61.690891322155721</v>
      </c>
      <c r="ES31" s="56">
        <f t="shared" si="275"/>
        <v>62.118451955081554</v>
      </c>
      <c r="ET31" s="56">
        <f t="shared" si="275"/>
        <v>62.546012588007386</v>
      </c>
      <c r="EU31" s="56">
        <f t="shared" si="275"/>
        <v>62.973573220933218</v>
      </c>
      <c r="EV31" s="56">
        <f t="shared" si="275"/>
        <v>63.401133853859051</v>
      </c>
      <c r="EW31" s="56">
        <f t="shared" si="275"/>
        <v>63.828694486784883</v>
      </c>
      <c r="EX31" s="56">
        <f t="shared" si="275"/>
        <v>64.256255119710715</v>
      </c>
      <c r="EY31" s="56">
        <f t="shared" si="275"/>
        <v>64.683815752636548</v>
      </c>
      <c r="EZ31" s="56">
        <f t="shared" si="275"/>
        <v>65.11137638556238</v>
      </c>
      <c r="FA31" s="56">
        <f t="shared" si="275"/>
        <v>65.538937018488213</v>
      </c>
      <c r="FB31" s="56">
        <f t="shared" si="275"/>
        <v>65.966497651414045</v>
      </c>
      <c r="FC31" s="56">
        <f t="shared" si="275"/>
        <v>66.394058284339877</v>
      </c>
      <c r="FD31" s="56">
        <f t="shared" si="275"/>
        <v>66.82161891726571</v>
      </c>
      <c r="FE31" s="56">
        <f t="shared" si="275"/>
        <v>67.249179550191542</v>
      </c>
      <c r="FF31" s="56">
        <f t="shared" si="275"/>
        <v>67.676740183117374</v>
      </c>
      <c r="FG31" s="56">
        <f t="shared" si="275"/>
        <v>68.104300816043207</v>
      </c>
      <c r="FH31" s="56">
        <f t="shared" si="275"/>
        <v>68.531861448969039</v>
      </c>
      <c r="FI31" s="56">
        <f t="shared" si="275"/>
        <v>68.959422081894871</v>
      </c>
      <c r="FJ31" s="56">
        <f t="shared" si="275"/>
        <v>69.386982714820704</v>
      </c>
      <c r="FK31" s="56">
        <f t="shared" si="275"/>
        <v>69.814543347746536</v>
      </c>
      <c r="FL31" s="56">
        <f t="shared" si="275"/>
        <v>70.242103980672368</v>
      </c>
      <c r="FM31" s="56">
        <f t="shared" si="275"/>
        <v>70.669664613598201</v>
      </c>
      <c r="FN31" s="56">
        <f t="shared" si="275"/>
        <v>71.097225246524033</v>
      </c>
      <c r="FO31" s="56">
        <f t="shared" si="275"/>
        <v>71.524785879449865</v>
      </c>
      <c r="FP31" s="56">
        <f t="shared" si="275"/>
        <v>71.952346512375698</v>
      </c>
      <c r="FQ31" s="56">
        <f t="shared" si="275"/>
        <v>72.37990714530153</v>
      </c>
      <c r="FR31" s="56">
        <f t="shared" si="275"/>
        <v>72.807467778227362</v>
      </c>
      <c r="FS31" s="56">
        <f t="shared" si="275"/>
        <v>73.235028411153195</v>
      </c>
      <c r="FT31" s="56">
        <f t="shared" si="275"/>
        <v>73.662589044079027</v>
      </c>
      <c r="FU31" s="56">
        <f t="shared" ref="FU31" si="282">FT31+($AV31-$AU31)</f>
        <v>74.09014967700486</v>
      </c>
      <c r="FV31" s="56">
        <f t="shared" si="280"/>
        <v>74.517710309930692</v>
      </c>
      <c r="FW31" s="56">
        <f t="shared" si="280"/>
        <v>74.945270942856524</v>
      </c>
      <c r="FX31" s="56">
        <f t="shared" si="280"/>
        <v>75.372831575782357</v>
      </c>
      <c r="FY31" s="56">
        <f t="shared" si="280"/>
        <v>75.800392208708189</v>
      </c>
      <c r="FZ31" s="56">
        <f t="shared" si="280"/>
        <v>76.227952841634021</v>
      </c>
      <c r="GA31" s="56">
        <f t="shared" si="280"/>
        <v>76.655513474559854</v>
      </c>
      <c r="GB31" s="56">
        <f t="shared" si="280"/>
        <v>77.083074107485686</v>
      </c>
      <c r="GC31" s="56">
        <f t="shared" si="280"/>
        <v>77.510634740411518</v>
      </c>
      <c r="GD31" s="56">
        <f t="shared" si="280"/>
        <v>77.938195373337351</v>
      </c>
      <c r="GE31" s="56">
        <f t="shared" si="280"/>
        <v>78.365756006263183</v>
      </c>
      <c r="GF31" s="56">
        <f t="shared" si="280"/>
        <v>78.793316639189015</v>
      </c>
      <c r="GG31" s="56">
        <f t="shared" si="280"/>
        <v>79.220877272114848</v>
      </c>
      <c r="GH31" s="56">
        <f t="shared" si="280"/>
        <v>79.64843790504068</v>
      </c>
      <c r="GI31" s="56">
        <f t="shared" si="280"/>
        <v>80.075998537966512</v>
      </c>
      <c r="GJ31" s="56">
        <f t="shared" si="280"/>
        <v>80.503559170892345</v>
      </c>
      <c r="GK31" s="56">
        <f t="shared" si="280"/>
        <v>80.931119803818177</v>
      </c>
      <c r="GL31" s="56">
        <f t="shared" si="280"/>
        <v>81.35868043674401</v>
      </c>
      <c r="GM31" s="56">
        <f t="shared" si="280"/>
        <v>81.786241069669842</v>
      </c>
      <c r="GN31" s="56">
        <f t="shared" si="280"/>
        <v>82.213801702595674</v>
      </c>
      <c r="GO31" s="56">
        <f t="shared" si="280"/>
        <v>82.641362335521507</v>
      </c>
      <c r="GP31" s="56">
        <f t="shared" si="280"/>
        <v>83.068922968447339</v>
      </c>
      <c r="GQ31" s="56">
        <f t="shared" si="280"/>
        <v>83.496483601373171</v>
      </c>
      <c r="GR31" s="56">
        <f t="shared" si="280"/>
        <v>83.924044234299004</v>
      </c>
    </row>
    <row r="32" spans="1:201" x14ac:dyDescent="0.25">
      <c r="A32" s="32" t="str">
        <f>Data_Enersys_VRLA!A126</f>
        <v>Enersys Powersafe SBS 41</v>
      </c>
      <c r="B32" s="56">
        <f t="shared" si="242"/>
        <v>0.29512842392027622</v>
      </c>
      <c r="C32" s="56">
        <f t="shared" si="242"/>
        <v>0.29512842392027622</v>
      </c>
      <c r="D32" s="56">
        <f t="shared" si="242"/>
        <v>0.29512842392027622</v>
      </c>
      <c r="E32" s="56">
        <f t="shared" si="242"/>
        <v>0.29512842392027622</v>
      </c>
      <c r="F32" s="56">
        <f t="shared" si="242"/>
        <v>0.29512842392027622</v>
      </c>
      <c r="G32" s="56">
        <f t="shared" si="242"/>
        <v>0.29512842392027622</v>
      </c>
      <c r="H32" s="68">
        <f>VLOOKUP(H$25,Data_Enersys_VRLA!$A$131:$E$150,4)</f>
        <v>0.29512842392027622</v>
      </c>
      <c r="I32" s="68">
        <f>VLOOKUP(I$25,Data_Enersys_VRLA!$A$131:$E$150,4)</f>
        <v>0.41872837634462345</v>
      </c>
      <c r="J32" s="68">
        <f>VLOOKUP(J$25,Data_Enersys_VRLA!$A$131:$E$150,4)</f>
        <v>0.5326212878980533</v>
      </c>
      <c r="K32" s="69">
        <f t="shared" si="243"/>
        <v>0.69119512495883173</v>
      </c>
      <c r="L32" s="68">
        <f>VLOOKUP(L$25,Data_Enersys_VRLA!$A$131:$E$150,4)</f>
        <v>0.84976896201961005</v>
      </c>
      <c r="M32" s="69">
        <f t="shared" si="244"/>
        <v>1.0447581779328245</v>
      </c>
      <c r="N32" s="69">
        <f t="shared" si="245"/>
        <v>1.2397473938460393</v>
      </c>
      <c r="O32" s="68">
        <f>VLOOKUP(O$25,Data_Enersys_VRLA!$A$131:$E$150,4)</f>
        <v>1.4347366097592538</v>
      </c>
      <c r="P32" s="56">
        <f t="shared" si="246"/>
        <v>2.5167192021686686</v>
      </c>
      <c r="Q32" s="68">
        <f>VLOOKUP(Q$25,Data_Enersys_VRLA!$A$131:$E$150,4)</f>
        <v>3.598701794578083</v>
      </c>
      <c r="R32" s="68">
        <f>VLOOKUP(R$25,Data_Enersys_VRLA!$A$131:$E$150,4)</f>
        <v>5.6895955859604328</v>
      </c>
      <c r="S32" s="56">
        <f t="shared" si="247"/>
        <v>6.2023494342618939</v>
      </c>
      <c r="T32" s="68">
        <f>VLOOKUP(T$25,Data_Enersys_VRLA!$A$131:$E$150,4)</f>
        <v>6.7151032825633541</v>
      </c>
      <c r="U32" s="56">
        <f t="shared" si="248"/>
        <v>7.224432473655984</v>
      </c>
      <c r="V32" s="68">
        <f>VLOOKUP(V$25,Data_Enersys_VRLA!$A$131:$E$150,4)</f>
        <v>7.7337616647486129</v>
      </c>
      <c r="W32" s="56">
        <f t="shared" si="249"/>
        <v>8.1441669680675233</v>
      </c>
      <c r="X32" s="68">
        <f>VLOOKUP(X$25,Data_Enersys_VRLA!$A$131:$E$150,4)</f>
        <v>8.5545722713864336</v>
      </c>
      <c r="Y32" s="56">
        <f t="shared" si="250"/>
        <v>9.1471433984975832</v>
      </c>
      <c r="Z32" s="68">
        <f>VLOOKUP(Z$25,Data_Enersys_VRLA!$A$131:$E$150,4)</f>
        <v>9.7397145256087327</v>
      </c>
      <c r="AA32" s="56">
        <f t="shared" si="251"/>
        <v>10.061664948332306</v>
      </c>
      <c r="AB32" s="68">
        <f>VLOOKUP(AB$25,Data_Enersys_VRLA!$A$131:$E$150,4)</f>
        <v>10.383615371055878</v>
      </c>
      <c r="AC32" s="56">
        <f t="shared" si="252"/>
        <v>10.811176003981709</v>
      </c>
      <c r="AD32" s="56">
        <f t="shared" si="253"/>
        <v>11.238736636907539</v>
      </c>
      <c r="AE32" s="56">
        <f t="shared" si="254"/>
        <v>11.66629726983337</v>
      </c>
      <c r="AF32" s="56">
        <f t="shared" si="255"/>
        <v>12.093857902759201</v>
      </c>
      <c r="AG32" s="56">
        <f t="shared" si="256"/>
        <v>12.521418535685029</v>
      </c>
      <c r="AH32" s="56">
        <f t="shared" si="257"/>
        <v>12.948979168610862</v>
      </c>
      <c r="AI32" s="56">
        <f t="shared" si="258"/>
        <v>13.376539801536691</v>
      </c>
      <c r="AJ32" s="56">
        <f t="shared" si="259"/>
        <v>13.804100434462521</v>
      </c>
      <c r="AK32" s="56">
        <f t="shared" si="260"/>
        <v>14.231661067388352</v>
      </c>
      <c r="AL32" s="56">
        <f t="shared" si="261"/>
        <v>14.659221700314182</v>
      </c>
      <c r="AM32" s="56">
        <f t="shared" si="262"/>
        <v>15.086782333240013</v>
      </c>
      <c r="AN32" s="56">
        <f t="shared" si="263"/>
        <v>15.514342966165843</v>
      </c>
      <c r="AO32" s="56">
        <f t="shared" si="264"/>
        <v>15.941903599091674</v>
      </c>
      <c r="AP32" s="56">
        <f t="shared" si="265"/>
        <v>16.369464232017506</v>
      </c>
      <c r="AQ32" s="56">
        <f t="shared" si="266"/>
        <v>16.797024864943332</v>
      </c>
      <c r="AR32" s="56">
        <f t="shared" si="267"/>
        <v>17.224585497869164</v>
      </c>
      <c r="AS32" s="56">
        <f t="shared" si="268"/>
        <v>17.652146130794996</v>
      </c>
      <c r="AT32" s="56">
        <f t="shared" si="269"/>
        <v>18.079706763720825</v>
      </c>
      <c r="AU32" s="56">
        <f t="shared" si="270"/>
        <v>18.507267396646654</v>
      </c>
      <c r="AV32" s="68">
        <f>VLOOKUP(AV$25,Data_Enersys_VRLA!$A$131:$E$150,4)</f>
        <v>18.934828029572486</v>
      </c>
      <c r="AW32" s="56">
        <f t="shared" ref="AW32" si="283">AV32+($AV32-$AU32)</f>
        <v>19.362388662498319</v>
      </c>
      <c r="AX32" s="56">
        <f t="shared" si="274"/>
        <v>19.789949295424151</v>
      </c>
      <c r="AY32" s="56">
        <f t="shared" si="274"/>
        <v>20.217509928349983</v>
      </c>
      <c r="AZ32" s="56">
        <f t="shared" ref="AZ32:DK35" si="284">AY32+($AV32-$AU32)</f>
        <v>20.645070561275816</v>
      </c>
      <c r="BA32" s="56">
        <f t="shared" si="284"/>
        <v>21.072631194201648</v>
      </c>
      <c r="BB32" s="56">
        <f t="shared" si="284"/>
        <v>21.50019182712748</v>
      </c>
      <c r="BC32" s="56">
        <f t="shared" si="284"/>
        <v>21.927752460053313</v>
      </c>
      <c r="BD32" s="56">
        <f t="shared" si="284"/>
        <v>22.355313092979145</v>
      </c>
      <c r="BE32" s="56">
        <f t="shared" si="284"/>
        <v>22.782873725904977</v>
      </c>
      <c r="BF32" s="56">
        <f t="shared" si="284"/>
        <v>23.21043435883081</v>
      </c>
      <c r="BG32" s="56">
        <f t="shared" si="284"/>
        <v>23.637994991756642</v>
      </c>
      <c r="BH32" s="56">
        <f t="shared" si="284"/>
        <v>24.065555624682474</v>
      </c>
      <c r="BI32" s="56">
        <f t="shared" si="284"/>
        <v>24.493116257608307</v>
      </c>
      <c r="BJ32" s="56">
        <f t="shared" si="284"/>
        <v>24.920676890534139</v>
      </c>
      <c r="BK32" s="56">
        <f t="shared" si="284"/>
        <v>25.348237523459971</v>
      </c>
      <c r="BL32" s="56">
        <f t="shared" si="284"/>
        <v>25.775798156385804</v>
      </c>
      <c r="BM32" s="56">
        <f t="shared" si="284"/>
        <v>26.203358789311636</v>
      </c>
      <c r="BN32" s="56">
        <f t="shared" si="284"/>
        <v>26.630919422237469</v>
      </c>
      <c r="BO32" s="56">
        <f t="shared" si="284"/>
        <v>27.058480055163301</v>
      </c>
      <c r="BP32" s="56">
        <f t="shared" si="284"/>
        <v>27.486040688089133</v>
      </c>
      <c r="BQ32" s="56">
        <f t="shared" si="284"/>
        <v>27.913601321014966</v>
      </c>
      <c r="BR32" s="56">
        <f t="shared" si="284"/>
        <v>28.341161953940798</v>
      </c>
      <c r="BS32" s="56">
        <f t="shared" si="284"/>
        <v>28.76872258686663</v>
      </c>
      <c r="BT32" s="56">
        <f t="shared" si="284"/>
        <v>29.196283219792463</v>
      </c>
      <c r="BU32" s="56">
        <f t="shared" si="284"/>
        <v>29.623843852718295</v>
      </c>
      <c r="BV32" s="56">
        <f t="shared" si="284"/>
        <v>30.051404485644127</v>
      </c>
      <c r="BW32" s="56">
        <f t="shared" si="284"/>
        <v>30.47896511856996</v>
      </c>
      <c r="BX32" s="56">
        <f t="shared" si="284"/>
        <v>30.906525751495792</v>
      </c>
      <c r="BY32" s="56">
        <f t="shared" si="284"/>
        <v>31.334086384421624</v>
      </c>
      <c r="BZ32" s="56">
        <f t="shared" si="284"/>
        <v>31.761647017347457</v>
      </c>
      <c r="CA32" s="56">
        <f t="shared" si="284"/>
        <v>32.189207650273289</v>
      </c>
      <c r="CB32" s="56">
        <f t="shared" si="284"/>
        <v>32.616768283199121</v>
      </c>
      <c r="CC32" s="56">
        <f t="shared" si="284"/>
        <v>33.044328916124954</v>
      </c>
      <c r="CD32" s="56">
        <f t="shared" si="284"/>
        <v>33.471889549050786</v>
      </c>
      <c r="CE32" s="56">
        <f t="shared" si="284"/>
        <v>33.899450181976619</v>
      </c>
      <c r="CF32" s="56">
        <f t="shared" si="284"/>
        <v>34.327010814902451</v>
      </c>
      <c r="CG32" s="56">
        <f t="shared" si="284"/>
        <v>34.754571447828283</v>
      </c>
      <c r="CH32" s="56">
        <f t="shared" si="284"/>
        <v>35.182132080754116</v>
      </c>
      <c r="CI32" s="56">
        <f t="shared" si="284"/>
        <v>35.609692713679948</v>
      </c>
      <c r="CJ32" s="56">
        <f t="shared" si="284"/>
        <v>36.03725334660578</v>
      </c>
      <c r="CK32" s="56">
        <f t="shared" si="284"/>
        <v>36.464813979531613</v>
      </c>
      <c r="CL32" s="56">
        <f t="shared" si="284"/>
        <v>36.892374612457445</v>
      </c>
      <c r="CM32" s="56">
        <f t="shared" si="284"/>
        <v>37.319935245383277</v>
      </c>
      <c r="CN32" s="56">
        <f t="shared" si="284"/>
        <v>37.74749587830911</v>
      </c>
      <c r="CO32" s="56">
        <f t="shared" si="284"/>
        <v>38.175056511234942</v>
      </c>
      <c r="CP32" s="56">
        <f t="shared" si="284"/>
        <v>38.602617144160774</v>
      </c>
      <c r="CQ32" s="56">
        <f t="shared" si="284"/>
        <v>39.030177777086607</v>
      </c>
      <c r="CR32" s="56">
        <f t="shared" si="284"/>
        <v>39.457738410012439</v>
      </c>
      <c r="CS32" s="56">
        <f t="shared" si="284"/>
        <v>39.885299042938271</v>
      </c>
      <c r="CT32" s="56">
        <f t="shared" si="284"/>
        <v>40.312859675864104</v>
      </c>
      <c r="CU32" s="56">
        <f t="shared" si="284"/>
        <v>40.740420308789936</v>
      </c>
      <c r="CV32" s="56">
        <f t="shared" si="284"/>
        <v>41.167980941715768</v>
      </c>
      <c r="CW32" s="56">
        <f t="shared" si="284"/>
        <v>41.595541574641601</v>
      </c>
      <c r="CX32" s="56">
        <f t="shared" si="284"/>
        <v>42.023102207567433</v>
      </c>
      <c r="CY32" s="56">
        <f t="shared" si="284"/>
        <v>42.450662840493266</v>
      </c>
      <c r="CZ32" s="56">
        <f t="shared" si="284"/>
        <v>42.878223473419098</v>
      </c>
      <c r="DA32" s="56">
        <f t="shared" si="284"/>
        <v>43.30578410634493</v>
      </c>
      <c r="DB32" s="56">
        <f t="shared" si="284"/>
        <v>43.733344739270763</v>
      </c>
      <c r="DC32" s="56">
        <f t="shared" si="284"/>
        <v>44.160905372196595</v>
      </c>
      <c r="DD32" s="56">
        <f t="shared" si="284"/>
        <v>44.588466005122427</v>
      </c>
      <c r="DE32" s="56">
        <f t="shared" si="284"/>
        <v>45.01602663804826</v>
      </c>
      <c r="DF32" s="56">
        <f t="shared" si="284"/>
        <v>45.443587270974092</v>
      </c>
      <c r="DG32" s="56">
        <f t="shared" si="284"/>
        <v>45.871147903899924</v>
      </c>
      <c r="DH32" s="56">
        <f t="shared" si="284"/>
        <v>46.298708536825757</v>
      </c>
      <c r="DI32" s="56">
        <f t="shared" si="284"/>
        <v>46.726269169751589</v>
      </c>
      <c r="DJ32" s="56">
        <f t="shared" si="284"/>
        <v>47.153829802677421</v>
      </c>
      <c r="DK32" s="56">
        <f t="shared" si="284"/>
        <v>47.581390435603254</v>
      </c>
      <c r="DL32" s="56">
        <f t="shared" ref="DL32:FU32" si="285">DK32+($AV32-$AU32)</f>
        <v>48.008951068529086</v>
      </c>
      <c r="DM32" s="56">
        <f t="shared" si="285"/>
        <v>48.436511701454918</v>
      </c>
      <c r="DN32" s="56">
        <f t="shared" si="285"/>
        <v>48.864072334380751</v>
      </c>
      <c r="DO32" s="56">
        <f t="shared" si="285"/>
        <v>49.291632967306583</v>
      </c>
      <c r="DP32" s="56">
        <f t="shared" si="285"/>
        <v>49.719193600232416</v>
      </c>
      <c r="DQ32" s="56">
        <f t="shared" si="285"/>
        <v>50.146754233158248</v>
      </c>
      <c r="DR32" s="56">
        <f t="shared" si="285"/>
        <v>50.57431486608408</v>
      </c>
      <c r="DS32" s="56">
        <f t="shared" si="285"/>
        <v>51.001875499009913</v>
      </c>
      <c r="DT32" s="56">
        <f t="shared" si="285"/>
        <v>51.429436131935745</v>
      </c>
      <c r="DU32" s="56">
        <f t="shared" si="285"/>
        <v>51.856996764861577</v>
      </c>
      <c r="DV32" s="56">
        <f t="shared" si="285"/>
        <v>52.28455739778741</v>
      </c>
      <c r="DW32" s="56">
        <f t="shared" si="285"/>
        <v>52.712118030713242</v>
      </c>
      <c r="DX32" s="56">
        <f t="shared" si="285"/>
        <v>53.139678663639074</v>
      </c>
      <c r="DY32" s="56">
        <f t="shared" si="285"/>
        <v>53.567239296564907</v>
      </c>
      <c r="DZ32" s="56">
        <f t="shared" si="285"/>
        <v>53.994799929490739</v>
      </c>
      <c r="EA32" s="56">
        <f t="shared" si="285"/>
        <v>54.422360562416571</v>
      </c>
      <c r="EB32" s="56">
        <f t="shared" si="285"/>
        <v>54.849921195342404</v>
      </c>
      <c r="EC32" s="56">
        <f t="shared" si="285"/>
        <v>55.277481828268236</v>
      </c>
      <c r="ED32" s="56">
        <f t="shared" si="285"/>
        <v>55.705042461194068</v>
      </c>
      <c r="EE32" s="56">
        <f t="shared" si="285"/>
        <v>56.132603094119901</v>
      </c>
      <c r="EF32" s="56">
        <f t="shared" si="285"/>
        <v>56.560163727045733</v>
      </c>
      <c r="EG32" s="56">
        <f t="shared" si="285"/>
        <v>56.987724359971565</v>
      </c>
      <c r="EH32" s="56">
        <f t="shared" si="285"/>
        <v>57.415284992897398</v>
      </c>
      <c r="EI32" s="56">
        <f t="shared" si="285"/>
        <v>57.84284562582323</v>
      </c>
      <c r="EJ32" s="56">
        <f t="shared" si="285"/>
        <v>58.270406258749063</v>
      </c>
      <c r="EK32" s="56">
        <f t="shared" si="285"/>
        <v>58.697966891674895</v>
      </c>
      <c r="EL32" s="56">
        <f t="shared" si="285"/>
        <v>59.125527524600727</v>
      </c>
      <c r="EM32" s="56">
        <f t="shared" si="285"/>
        <v>59.55308815752656</v>
      </c>
      <c r="EN32" s="56">
        <f t="shared" si="285"/>
        <v>59.980648790452392</v>
      </c>
      <c r="EO32" s="56">
        <f t="shared" si="285"/>
        <v>60.408209423378224</v>
      </c>
      <c r="EP32" s="56">
        <f t="shared" si="285"/>
        <v>60.835770056304057</v>
      </c>
      <c r="EQ32" s="56">
        <f t="shared" si="285"/>
        <v>61.263330689229889</v>
      </c>
      <c r="ER32" s="56">
        <f t="shared" si="285"/>
        <v>61.690891322155721</v>
      </c>
      <c r="ES32" s="56">
        <f t="shared" si="285"/>
        <v>62.118451955081554</v>
      </c>
      <c r="ET32" s="56">
        <f t="shared" si="285"/>
        <v>62.546012588007386</v>
      </c>
      <c r="EU32" s="56">
        <f t="shared" si="285"/>
        <v>62.973573220933218</v>
      </c>
      <c r="EV32" s="56">
        <f t="shared" si="285"/>
        <v>63.401133853859051</v>
      </c>
      <c r="EW32" s="56">
        <f t="shared" si="285"/>
        <v>63.828694486784883</v>
      </c>
      <c r="EX32" s="56">
        <f t="shared" si="285"/>
        <v>64.256255119710715</v>
      </c>
      <c r="EY32" s="56">
        <f t="shared" si="285"/>
        <v>64.683815752636548</v>
      </c>
      <c r="EZ32" s="56">
        <f t="shared" si="285"/>
        <v>65.11137638556238</v>
      </c>
      <c r="FA32" s="56">
        <f t="shared" si="285"/>
        <v>65.538937018488213</v>
      </c>
      <c r="FB32" s="56">
        <f t="shared" si="285"/>
        <v>65.966497651414045</v>
      </c>
      <c r="FC32" s="56">
        <f t="shared" si="285"/>
        <v>66.394058284339877</v>
      </c>
      <c r="FD32" s="56">
        <f t="shared" si="285"/>
        <v>66.82161891726571</v>
      </c>
      <c r="FE32" s="56">
        <f t="shared" si="285"/>
        <v>67.249179550191542</v>
      </c>
      <c r="FF32" s="56">
        <f t="shared" si="285"/>
        <v>67.676740183117374</v>
      </c>
      <c r="FG32" s="56">
        <f t="shared" si="285"/>
        <v>68.104300816043207</v>
      </c>
      <c r="FH32" s="56">
        <f t="shared" si="285"/>
        <v>68.531861448969039</v>
      </c>
      <c r="FI32" s="56">
        <f t="shared" si="285"/>
        <v>68.959422081894871</v>
      </c>
      <c r="FJ32" s="56">
        <f t="shared" si="285"/>
        <v>69.386982714820704</v>
      </c>
      <c r="FK32" s="56">
        <f t="shared" si="285"/>
        <v>69.814543347746536</v>
      </c>
      <c r="FL32" s="56">
        <f t="shared" si="285"/>
        <v>70.242103980672368</v>
      </c>
      <c r="FM32" s="56">
        <f t="shared" si="285"/>
        <v>70.669664613598201</v>
      </c>
      <c r="FN32" s="56">
        <f t="shared" si="285"/>
        <v>71.097225246524033</v>
      </c>
      <c r="FO32" s="56">
        <f t="shared" si="285"/>
        <v>71.524785879449865</v>
      </c>
      <c r="FP32" s="56">
        <f t="shared" si="285"/>
        <v>71.952346512375698</v>
      </c>
      <c r="FQ32" s="56">
        <f t="shared" si="285"/>
        <v>72.37990714530153</v>
      </c>
      <c r="FR32" s="56">
        <f t="shared" si="285"/>
        <v>72.807467778227362</v>
      </c>
      <c r="FS32" s="56">
        <f t="shared" si="285"/>
        <v>73.235028411153195</v>
      </c>
      <c r="FT32" s="56">
        <f t="shared" si="285"/>
        <v>73.662589044079027</v>
      </c>
      <c r="FU32" s="56">
        <f t="shared" si="285"/>
        <v>74.09014967700486</v>
      </c>
      <c r="FV32" s="56">
        <f t="shared" si="280"/>
        <v>74.517710309930692</v>
      </c>
      <c r="FW32" s="56">
        <f t="shared" si="280"/>
        <v>74.945270942856524</v>
      </c>
      <c r="FX32" s="56">
        <f t="shared" si="280"/>
        <v>75.372831575782357</v>
      </c>
      <c r="FY32" s="56">
        <f t="shared" si="280"/>
        <v>75.800392208708189</v>
      </c>
      <c r="FZ32" s="56">
        <f t="shared" si="280"/>
        <v>76.227952841634021</v>
      </c>
      <c r="GA32" s="56">
        <f t="shared" si="280"/>
        <v>76.655513474559854</v>
      </c>
      <c r="GB32" s="56">
        <f t="shared" si="280"/>
        <v>77.083074107485686</v>
      </c>
      <c r="GC32" s="56">
        <f t="shared" si="280"/>
        <v>77.510634740411518</v>
      </c>
      <c r="GD32" s="56">
        <f t="shared" si="280"/>
        <v>77.938195373337351</v>
      </c>
      <c r="GE32" s="56">
        <f t="shared" si="280"/>
        <v>78.365756006263183</v>
      </c>
      <c r="GF32" s="56">
        <f t="shared" si="280"/>
        <v>78.793316639189015</v>
      </c>
      <c r="GG32" s="56">
        <f t="shared" si="280"/>
        <v>79.220877272114848</v>
      </c>
      <c r="GH32" s="56">
        <f t="shared" si="280"/>
        <v>79.64843790504068</v>
      </c>
      <c r="GI32" s="56">
        <f t="shared" si="280"/>
        <v>80.075998537966512</v>
      </c>
      <c r="GJ32" s="56">
        <f t="shared" si="280"/>
        <v>80.503559170892345</v>
      </c>
      <c r="GK32" s="56">
        <f t="shared" si="280"/>
        <v>80.931119803818177</v>
      </c>
      <c r="GL32" s="56">
        <f t="shared" si="280"/>
        <v>81.35868043674401</v>
      </c>
      <c r="GM32" s="56">
        <f t="shared" si="280"/>
        <v>81.786241069669842</v>
      </c>
      <c r="GN32" s="56">
        <f t="shared" si="280"/>
        <v>82.213801702595674</v>
      </c>
      <c r="GO32" s="56">
        <f t="shared" si="280"/>
        <v>82.641362335521507</v>
      </c>
      <c r="GP32" s="56">
        <f t="shared" si="280"/>
        <v>83.068922968447339</v>
      </c>
      <c r="GQ32" s="56">
        <f t="shared" si="280"/>
        <v>83.496483601373171</v>
      </c>
      <c r="GR32" s="56">
        <f t="shared" si="280"/>
        <v>83.924044234299004</v>
      </c>
    </row>
    <row r="33" spans="1:201" x14ac:dyDescent="0.25">
      <c r="A33" s="32" t="str">
        <f>Data_Enersys_VRLA!A151</f>
        <v>Enersys Powersafe SBS 60</v>
      </c>
      <c r="B33" s="56">
        <f t="shared" si="242"/>
        <v>0.31952297986627837</v>
      </c>
      <c r="C33" s="56">
        <f t="shared" si="242"/>
        <v>0.31952297986627837</v>
      </c>
      <c r="D33" s="56">
        <f t="shared" si="242"/>
        <v>0.31952297986627837</v>
      </c>
      <c r="E33" s="56">
        <f t="shared" si="242"/>
        <v>0.31952297986627837</v>
      </c>
      <c r="F33" s="56">
        <f t="shared" si="242"/>
        <v>0.31952297986627837</v>
      </c>
      <c r="G33" s="56">
        <f t="shared" si="242"/>
        <v>0.31952297986627837</v>
      </c>
      <c r="H33" s="68">
        <f>VLOOKUP(H$25,Data_Enersys_VRLA!$A$156:$E$175,4)</f>
        <v>0.31952297986627837</v>
      </c>
      <c r="I33" s="68">
        <f>VLOOKUP(I$25,Data_Enersys_VRLA!$A$156:$E$175,4)</f>
        <v>0.44266680608928272</v>
      </c>
      <c r="J33" s="68">
        <f>VLOOKUP(J$25,Data_Enersys_VRLA!$A$156:$E$175,4)</f>
        <v>0.55713972362360165</v>
      </c>
      <c r="K33" s="69">
        <f t="shared" si="243"/>
        <v>0.7205011362789604</v>
      </c>
      <c r="L33" s="68">
        <f>VLOOKUP(L$25,Data_Enersys_VRLA!$A$156:$E$175,4)</f>
        <v>0.88386254893431926</v>
      </c>
      <c r="M33" s="69">
        <f t="shared" si="244"/>
        <v>1.078363081307788</v>
      </c>
      <c r="N33" s="69">
        <f t="shared" si="245"/>
        <v>1.2728636136812568</v>
      </c>
      <c r="O33" s="68">
        <f>VLOOKUP(O$25,Data_Enersys_VRLA!$A$156:$E$175,4)</f>
        <v>1.4673641460547255</v>
      </c>
      <c r="P33" s="56">
        <f t="shared" si="246"/>
        <v>2.5272140600348476</v>
      </c>
      <c r="Q33" s="68">
        <f>VLOOKUP(Q$25,Data_Enersys_VRLA!$A$156:$E$175,4)</f>
        <v>3.5870639740149697</v>
      </c>
      <c r="R33" s="68">
        <f>VLOOKUP(R$25,Data_Enersys_VRLA!$A$156:$E$175,4)</f>
        <v>5.5898994478323738</v>
      </c>
      <c r="S33" s="56">
        <f t="shared" si="247"/>
        <v>6.0827117417218775</v>
      </c>
      <c r="T33" s="68">
        <f>VLOOKUP(T$25,Data_Enersys_VRLA!$A$156:$E$175,4)</f>
        <v>6.5755240356113811</v>
      </c>
      <c r="U33" s="56">
        <f t="shared" si="248"/>
        <v>7.0655956533161373</v>
      </c>
      <c r="V33" s="68">
        <f>VLOOKUP(V$25,Data_Enersys_VRLA!$A$156:$E$175,4)</f>
        <v>7.5556672710208925</v>
      </c>
      <c r="W33" s="56">
        <f t="shared" si="249"/>
        <v>8.0276349489332937</v>
      </c>
      <c r="X33" s="68">
        <f>VLOOKUP(X$25,Data_Enersys_VRLA!$A$156:$E$175,4)</f>
        <v>8.499602626845693</v>
      </c>
      <c r="Y33" s="56">
        <f t="shared" si="250"/>
        <v>8.9863980500195826</v>
      </c>
      <c r="Z33" s="68">
        <f>VLOOKUP(Z$25,Data_Enersys_VRLA!$A$156:$E$175,4)</f>
        <v>9.4731934731934722</v>
      </c>
      <c r="AA33" s="56">
        <f t="shared" si="251"/>
        <v>9.9415147693836214</v>
      </c>
      <c r="AB33" s="68">
        <f>VLOOKUP(AB$25,Data_Enersys_VRLA!$A$156:$E$175,4)</f>
        <v>10.409836065573771</v>
      </c>
      <c r="AC33" s="56">
        <f t="shared" si="252"/>
        <v>10.860411059456814</v>
      </c>
      <c r="AD33" s="56">
        <f t="shared" si="253"/>
        <v>11.310986053339859</v>
      </c>
      <c r="AE33" s="56">
        <f t="shared" si="254"/>
        <v>11.761561047222902</v>
      </c>
      <c r="AF33" s="56">
        <f t="shared" si="255"/>
        <v>12.212136041105946</v>
      </c>
      <c r="AG33" s="56">
        <f t="shared" si="256"/>
        <v>12.662711034988989</v>
      </c>
      <c r="AH33" s="56">
        <f t="shared" si="257"/>
        <v>13.113286028872032</v>
      </c>
      <c r="AI33" s="56">
        <f t="shared" si="258"/>
        <v>13.563861022755077</v>
      </c>
      <c r="AJ33" s="56">
        <f t="shared" si="259"/>
        <v>14.01443601663812</v>
      </c>
      <c r="AK33" s="56">
        <f t="shared" si="260"/>
        <v>14.465011010521163</v>
      </c>
      <c r="AL33" s="56">
        <f t="shared" si="261"/>
        <v>14.915586004404208</v>
      </c>
      <c r="AM33" s="56">
        <f t="shared" si="262"/>
        <v>15.366160998287253</v>
      </c>
      <c r="AN33" s="56">
        <f t="shared" si="263"/>
        <v>15.816735992170296</v>
      </c>
      <c r="AO33" s="56">
        <f t="shared" si="264"/>
        <v>16.267310986053339</v>
      </c>
      <c r="AP33" s="56">
        <f t="shared" si="265"/>
        <v>16.717885979936383</v>
      </c>
      <c r="AQ33" s="56">
        <f t="shared" si="266"/>
        <v>17.168460973819428</v>
      </c>
      <c r="AR33" s="56">
        <f t="shared" si="267"/>
        <v>17.619035967702469</v>
      </c>
      <c r="AS33" s="56">
        <f t="shared" si="268"/>
        <v>18.069610961585514</v>
      </c>
      <c r="AT33" s="56">
        <f t="shared" si="269"/>
        <v>18.520185955468556</v>
      </c>
      <c r="AU33" s="56">
        <f t="shared" si="270"/>
        <v>18.9707609493516</v>
      </c>
      <c r="AV33" s="68">
        <f>VLOOKUP(AV$25,Data_Enersys_VRLA!$A$156:$E$175,4)</f>
        <v>19.421335943234645</v>
      </c>
      <c r="AW33" s="56">
        <f t="shared" ref="AW33:DH37" si="286">AV33+($AV33-$AU33)</f>
        <v>19.87191093711769</v>
      </c>
      <c r="AX33" s="56">
        <f t="shared" si="286"/>
        <v>20.322485931000735</v>
      </c>
      <c r="AY33" s="56">
        <f t="shared" si="286"/>
        <v>20.773060924883779</v>
      </c>
      <c r="AZ33" s="56">
        <f t="shared" si="286"/>
        <v>21.223635918766824</v>
      </c>
      <c r="BA33" s="56">
        <f t="shared" si="286"/>
        <v>21.674210912649869</v>
      </c>
      <c r="BB33" s="56">
        <f t="shared" si="286"/>
        <v>22.124785906532914</v>
      </c>
      <c r="BC33" s="56">
        <f t="shared" si="286"/>
        <v>22.575360900415959</v>
      </c>
      <c r="BD33" s="56">
        <f t="shared" si="286"/>
        <v>23.025935894299003</v>
      </c>
      <c r="BE33" s="56">
        <f t="shared" si="286"/>
        <v>23.476510888182048</v>
      </c>
      <c r="BF33" s="56">
        <f t="shared" si="286"/>
        <v>23.927085882065093</v>
      </c>
      <c r="BG33" s="56">
        <f t="shared" si="286"/>
        <v>24.377660875948138</v>
      </c>
      <c r="BH33" s="56">
        <f t="shared" si="286"/>
        <v>24.828235869831182</v>
      </c>
      <c r="BI33" s="56">
        <f t="shared" si="286"/>
        <v>25.278810863714227</v>
      </c>
      <c r="BJ33" s="56">
        <f t="shared" si="286"/>
        <v>25.729385857597272</v>
      </c>
      <c r="BK33" s="56">
        <f t="shared" si="286"/>
        <v>26.179960851480317</v>
      </c>
      <c r="BL33" s="56">
        <f t="shared" si="286"/>
        <v>26.630535845363362</v>
      </c>
      <c r="BM33" s="56">
        <f t="shared" si="286"/>
        <v>27.081110839246406</v>
      </c>
      <c r="BN33" s="56">
        <f t="shared" si="286"/>
        <v>27.531685833129451</v>
      </c>
      <c r="BO33" s="56">
        <f t="shared" si="286"/>
        <v>27.982260827012496</v>
      </c>
      <c r="BP33" s="56">
        <f t="shared" si="286"/>
        <v>28.432835820895541</v>
      </c>
      <c r="BQ33" s="56">
        <f t="shared" si="286"/>
        <v>28.883410814778586</v>
      </c>
      <c r="BR33" s="56">
        <f t="shared" si="286"/>
        <v>29.33398580866163</v>
      </c>
      <c r="BS33" s="56">
        <f t="shared" si="286"/>
        <v>29.784560802544675</v>
      </c>
      <c r="BT33" s="56">
        <f t="shared" si="286"/>
        <v>30.23513579642772</v>
      </c>
      <c r="BU33" s="56">
        <f t="shared" si="286"/>
        <v>30.685710790310765</v>
      </c>
      <c r="BV33" s="56">
        <f t="shared" si="286"/>
        <v>31.136285784193809</v>
      </c>
      <c r="BW33" s="56">
        <f t="shared" si="286"/>
        <v>31.586860778076854</v>
      </c>
      <c r="BX33" s="56">
        <f t="shared" si="286"/>
        <v>32.037435771959899</v>
      </c>
      <c r="BY33" s="56">
        <f t="shared" si="286"/>
        <v>32.488010765842944</v>
      </c>
      <c r="BZ33" s="56">
        <f t="shared" si="286"/>
        <v>32.938585759725989</v>
      </c>
      <c r="CA33" s="56">
        <f t="shared" si="286"/>
        <v>33.389160753609033</v>
      </c>
      <c r="CB33" s="56">
        <f t="shared" si="286"/>
        <v>33.839735747492078</v>
      </c>
      <c r="CC33" s="56">
        <f t="shared" si="286"/>
        <v>34.290310741375123</v>
      </c>
      <c r="CD33" s="56">
        <f t="shared" si="286"/>
        <v>34.740885735258168</v>
      </c>
      <c r="CE33" s="56">
        <f t="shared" si="286"/>
        <v>35.191460729141212</v>
      </c>
      <c r="CF33" s="56">
        <f t="shared" si="286"/>
        <v>35.642035723024257</v>
      </c>
      <c r="CG33" s="56">
        <f t="shared" si="286"/>
        <v>36.092610716907302</v>
      </c>
      <c r="CH33" s="56">
        <f t="shared" si="286"/>
        <v>36.543185710790347</v>
      </c>
      <c r="CI33" s="56">
        <f t="shared" si="286"/>
        <v>36.993760704673392</v>
      </c>
      <c r="CJ33" s="56">
        <f t="shared" si="286"/>
        <v>37.444335698556436</v>
      </c>
      <c r="CK33" s="56">
        <f t="shared" si="286"/>
        <v>37.894910692439481</v>
      </c>
      <c r="CL33" s="56">
        <f t="shared" si="286"/>
        <v>38.345485686322526</v>
      </c>
      <c r="CM33" s="56">
        <f t="shared" si="286"/>
        <v>38.796060680205571</v>
      </c>
      <c r="CN33" s="56">
        <f t="shared" si="286"/>
        <v>39.246635674088616</v>
      </c>
      <c r="CO33" s="56">
        <f t="shared" si="286"/>
        <v>39.69721066797166</v>
      </c>
      <c r="CP33" s="56">
        <f t="shared" si="286"/>
        <v>40.147785661854705</v>
      </c>
      <c r="CQ33" s="56">
        <f t="shared" si="286"/>
        <v>40.59836065573775</v>
      </c>
      <c r="CR33" s="56">
        <f t="shared" si="286"/>
        <v>41.048935649620795</v>
      </c>
      <c r="CS33" s="56">
        <f t="shared" si="286"/>
        <v>41.499510643503839</v>
      </c>
      <c r="CT33" s="56">
        <f t="shared" si="286"/>
        <v>41.950085637386884</v>
      </c>
      <c r="CU33" s="56">
        <f t="shared" si="286"/>
        <v>42.400660631269929</v>
      </c>
      <c r="CV33" s="56">
        <f t="shared" si="286"/>
        <v>42.851235625152974</v>
      </c>
      <c r="CW33" s="56">
        <f t="shared" si="286"/>
        <v>43.301810619036019</v>
      </c>
      <c r="CX33" s="56">
        <f t="shared" si="286"/>
        <v>43.752385612919063</v>
      </c>
      <c r="CY33" s="56">
        <f t="shared" si="286"/>
        <v>44.202960606802108</v>
      </c>
      <c r="CZ33" s="56">
        <f t="shared" si="286"/>
        <v>44.653535600685153</v>
      </c>
      <c r="DA33" s="56">
        <f t="shared" si="286"/>
        <v>45.104110594568198</v>
      </c>
      <c r="DB33" s="56">
        <f t="shared" si="286"/>
        <v>45.554685588451242</v>
      </c>
      <c r="DC33" s="56">
        <f t="shared" si="286"/>
        <v>46.005260582334287</v>
      </c>
      <c r="DD33" s="56">
        <f t="shared" si="286"/>
        <v>46.455835576217332</v>
      </c>
      <c r="DE33" s="56">
        <f t="shared" si="286"/>
        <v>46.906410570100377</v>
      </c>
      <c r="DF33" s="56">
        <f t="shared" si="286"/>
        <v>47.356985563983422</v>
      </c>
      <c r="DG33" s="56">
        <f t="shared" si="286"/>
        <v>47.807560557866466</v>
      </c>
      <c r="DH33" s="56">
        <f t="shared" si="286"/>
        <v>48.258135551749511</v>
      </c>
      <c r="DI33" s="56">
        <f t="shared" si="284"/>
        <v>48.708710545632556</v>
      </c>
      <c r="DJ33" s="56">
        <f t="shared" si="284"/>
        <v>49.159285539515601</v>
      </c>
      <c r="DK33" s="56">
        <f t="shared" si="284"/>
        <v>49.609860533398646</v>
      </c>
      <c r="DL33" s="56">
        <f t="shared" ref="DL33:FU33" si="287">DK33+($AV33-$AU33)</f>
        <v>50.06043552728169</v>
      </c>
      <c r="DM33" s="56">
        <f t="shared" si="287"/>
        <v>50.511010521164735</v>
      </c>
      <c r="DN33" s="56">
        <f t="shared" si="287"/>
        <v>50.96158551504778</v>
      </c>
      <c r="DO33" s="56">
        <f t="shared" si="287"/>
        <v>51.412160508930825</v>
      </c>
      <c r="DP33" s="56">
        <f t="shared" si="287"/>
        <v>51.862735502813869</v>
      </c>
      <c r="DQ33" s="56">
        <f t="shared" si="287"/>
        <v>52.313310496696914</v>
      </c>
      <c r="DR33" s="56">
        <f t="shared" si="287"/>
        <v>52.763885490579959</v>
      </c>
      <c r="DS33" s="56">
        <f t="shared" si="287"/>
        <v>53.214460484463004</v>
      </c>
      <c r="DT33" s="56">
        <f t="shared" si="287"/>
        <v>53.665035478346049</v>
      </c>
      <c r="DU33" s="56">
        <f t="shared" si="287"/>
        <v>54.115610472229093</v>
      </c>
      <c r="DV33" s="56">
        <f t="shared" si="287"/>
        <v>54.566185466112138</v>
      </c>
      <c r="DW33" s="56">
        <f t="shared" si="287"/>
        <v>55.016760459995183</v>
      </c>
      <c r="DX33" s="56">
        <f t="shared" si="287"/>
        <v>55.467335453878228</v>
      </c>
      <c r="DY33" s="56">
        <f t="shared" si="287"/>
        <v>55.917910447761273</v>
      </c>
      <c r="DZ33" s="56">
        <f t="shared" si="287"/>
        <v>56.368485441644317</v>
      </c>
      <c r="EA33" s="56">
        <f t="shared" si="287"/>
        <v>56.819060435527362</v>
      </c>
      <c r="EB33" s="56">
        <f t="shared" si="287"/>
        <v>57.269635429410407</v>
      </c>
      <c r="EC33" s="56">
        <f t="shared" si="287"/>
        <v>57.720210423293452</v>
      </c>
      <c r="ED33" s="56">
        <f t="shared" si="287"/>
        <v>58.170785417176496</v>
      </c>
      <c r="EE33" s="56">
        <f t="shared" si="287"/>
        <v>58.621360411059541</v>
      </c>
      <c r="EF33" s="56">
        <f t="shared" si="287"/>
        <v>59.071935404942586</v>
      </c>
      <c r="EG33" s="56">
        <f t="shared" si="287"/>
        <v>59.522510398825631</v>
      </c>
      <c r="EH33" s="56">
        <f t="shared" si="287"/>
        <v>59.973085392708676</v>
      </c>
      <c r="EI33" s="56">
        <f t="shared" si="287"/>
        <v>60.42366038659172</v>
      </c>
      <c r="EJ33" s="56">
        <f t="shared" si="287"/>
        <v>60.874235380474765</v>
      </c>
      <c r="EK33" s="56">
        <f t="shared" si="287"/>
        <v>61.32481037435781</v>
      </c>
      <c r="EL33" s="56">
        <f t="shared" si="287"/>
        <v>61.775385368240855</v>
      </c>
      <c r="EM33" s="56">
        <f t="shared" si="287"/>
        <v>62.225960362123899</v>
      </c>
      <c r="EN33" s="56">
        <f t="shared" si="287"/>
        <v>62.676535356006944</v>
      </c>
      <c r="EO33" s="56">
        <f t="shared" si="287"/>
        <v>63.127110349889989</v>
      </c>
      <c r="EP33" s="56">
        <f t="shared" si="287"/>
        <v>63.577685343773034</v>
      </c>
      <c r="EQ33" s="56">
        <f t="shared" si="287"/>
        <v>64.028260337656079</v>
      </c>
      <c r="ER33" s="56">
        <f t="shared" si="287"/>
        <v>64.47883533153913</v>
      </c>
      <c r="ES33" s="56">
        <f t="shared" si="287"/>
        <v>64.929410325422168</v>
      </c>
      <c r="ET33" s="56">
        <f t="shared" si="287"/>
        <v>65.379985319305206</v>
      </c>
      <c r="EU33" s="56">
        <f t="shared" si="287"/>
        <v>65.830560313188244</v>
      </c>
      <c r="EV33" s="56">
        <f t="shared" si="287"/>
        <v>66.281135307071281</v>
      </c>
      <c r="EW33" s="56">
        <f t="shared" si="287"/>
        <v>66.731710300954319</v>
      </c>
      <c r="EX33" s="56">
        <f t="shared" si="287"/>
        <v>67.182285294837357</v>
      </c>
      <c r="EY33" s="56">
        <f t="shared" si="287"/>
        <v>67.632860288720394</v>
      </c>
      <c r="EZ33" s="56">
        <f t="shared" si="287"/>
        <v>68.083435282603432</v>
      </c>
      <c r="FA33" s="56">
        <f t="shared" si="287"/>
        <v>68.53401027648647</v>
      </c>
      <c r="FB33" s="56">
        <f t="shared" si="287"/>
        <v>68.984585270369507</v>
      </c>
      <c r="FC33" s="56">
        <f t="shared" si="287"/>
        <v>69.435160264252545</v>
      </c>
      <c r="FD33" s="56">
        <f t="shared" si="287"/>
        <v>69.885735258135583</v>
      </c>
      <c r="FE33" s="56">
        <f t="shared" si="287"/>
        <v>70.33631025201862</v>
      </c>
      <c r="FF33" s="56">
        <f t="shared" si="287"/>
        <v>70.786885245901658</v>
      </c>
      <c r="FG33" s="56">
        <f t="shared" si="287"/>
        <v>71.237460239784696</v>
      </c>
      <c r="FH33" s="56">
        <f t="shared" si="287"/>
        <v>71.688035233667733</v>
      </c>
      <c r="FI33" s="56">
        <f t="shared" si="287"/>
        <v>72.138610227550771</v>
      </c>
      <c r="FJ33" s="56">
        <f t="shared" si="287"/>
        <v>72.589185221433809</v>
      </c>
      <c r="FK33" s="56">
        <f t="shared" si="287"/>
        <v>73.039760215316846</v>
      </c>
      <c r="FL33" s="56">
        <f t="shared" si="287"/>
        <v>73.490335209199884</v>
      </c>
      <c r="FM33" s="56">
        <f t="shared" si="287"/>
        <v>73.940910203082922</v>
      </c>
      <c r="FN33" s="56">
        <f t="shared" si="287"/>
        <v>74.391485196965959</v>
      </c>
      <c r="FO33" s="56">
        <f t="shared" si="287"/>
        <v>74.842060190848997</v>
      </c>
      <c r="FP33" s="56">
        <f t="shared" si="287"/>
        <v>75.292635184732035</v>
      </c>
      <c r="FQ33" s="56">
        <f t="shared" si="287"/>
        <v>75.743210178615072</v>
      </c>
      <c r="FR33" s="56">
        <f t="shared" si="287"/>
        <v>76.19378517249811</v>
      </c>
      <c r="FS33" s="56">
        <f t="shared" si="287"/>
        <v>76.644360166381148</v>
      </c>
      <c r="FT33" s="56">
        <f t="shared" si="287"/>
        <v>77.094935160264185</v>
      </c>
      <c r="FU33" s="56">
        <f t="shared" si="287"/>
        <v>77.545510154147223</v>
      </c>
      <c r="FV33" s="56">
        <f t="shared" si="280"/>
        <v>77.996085148030261</v>
      </c>
      <c r="FW33" s="56">
        <f t="shared" si="280"/>
        <v>78.446660141913299</v>
      </c>
      <c r="FX33" s="56">
        <f t="shared" si="280"/>
        <v>78.897235135796336</v>
      </c>
      <c r="FY33" s="56">
        <f t="shared" si="280"/>
        <v>79.347810129679374</v>
      </c>
      <c r="FZ33" s="56">
        <f t="shared" si="280"/>
        <v>79.798385123562412</v>
      </c>
      <c r="GA33" s="56">
        <f t="shared" si="280"/>
        <v>80.248960117445449</v>
      </c>
      <c r="GB33" s="56">
        <f t="shared" si="280"/>
        <v>80.699535111328487</v>
      </c>
      <c r="GC33" s="56">
        <f t="shared" si="280"/>
        <v>81.150110105211525</v>
      </c>
      <c r="GD33" s="56">
        <f t="shared" si="280"/>
        <v>81.600685099094562</v>
      </c>
      <c r="GE33" s="56">
        <f t="shared" si="280"/>
        <v>82.0512600929776</v>
      </c>
      <c r="GF33" s="56">
        <f t="shared" si="280"/>
        <v>82.501835086860638</v>
      </c>
      <c r="GG33" s="56">
        <f t="shared" si="280"/>
        <v>82.952410080743675</v>
      </c>
      <c r="GH33" s="56">
        <f t="shared" si="280"/>
        <v>83.402985074626713</v>
      </c>
      <c r="GI33" s="56">
        <f t="shared" si="280"/>
        <v>83.853560068509751</v>
      </c>
      <c r="GJ33" s="56">
        <f t="shared" si="280"/>
        <v>84.304135062392788</v>
      </c>
      <c r="GK33" s="56">
        <f t="shared" si="280"/>
        <v>84.754710056275826</v>
      </c>
      <c r="GL33" s="56">
        <f t="shared" si="280"/>
        <v>85.205285050158864</v>
      </c>
      <c r="GM33" s="56">
        <f t="shared" si="280"/>
        <v>85.655860044041901</v>
      </c>
      <c r="GN33" s="56">
        <f t="shared" si="280"/>
        <v>86.106435037924939</v>
      </c>
      <c r="GO33" s="56">
        <f t="shared" si="280"/>
        <v>86.557010031807977</v>
      </c>
      <c r="GP33" s="56">
        <f t="shared" si="280"/>
        <v>87.007585025691014</v>
      </c>
      <c r="GQ33" s="56">
        <f t="shared" si="280"/>
        <v>87.458160019574052</v>
      </c>
      <c r="GR33" s="56">
        <f t="shared" si="280"/>
        <v>87.90873501345709</v>
      </c>
      <c r="GS33" s="2"/>
    </row>
    <row r="34" spans="1:201" x14ac:dyDescent="0.25">
      <c r="A34" s="32" t="str">
        <f>Data_Enersys_VRLA!A176</f>
        <v>Enersys Powersafe SBS 110</v>
      </c>
      <c r="B34" s="56">
        <f t="shared" si="242"/>
        <v>0.43150350831113282</v>
      </c>
      <c r="C34" s="56">
        <f t="shared" si="242"/>
        <v>0.43150350831113282</v>
      </c>
      <c r="D34" s="56">
        <f t="shared" si="242"/>
        <v>0.43150350831113282</v>
      </c>
      <c r="E34" s="56">
        <f t="shared" si="242"/>
        <v>0.43150350831113282</v>
      </c>
      <c r="F34" s="56">
        <f t="shared" si="242"/>
        <v>0.43150350831113282</v>
      </c>
      <c r="G34" s="56">
        <f t="shared" si="242"/>
        <v>0.43150350831113282</v>
      </c>
      <c r="H34" s="68">
        <f>VLOOKUP(H$25,Data_Enersys_VRLA!$A$181:$E$200,4)</f>
        <v>0.43150350831113282</v>
      </c>
      <c r="I34" s="68">
        <f>VLOOKUP(I$25,Data_Enersys_VRLA!$A$181:$E$200,4)</f>
        <v>0.55272783200918973</v>
      </c>
      <c r="J34" s="68">
        <f>VLOOKUP(J$25,Data_Enersys_VRLA!$A$181:$E$200,4)</f>
        <v>0.66852691547494481</v>
      </c>
      <c r="K34" s="69">
        <f t="shared" si="243"/>
        <v>0.83038080027414196</v>
      </c>
      <c r="L34" s="68">
        <f>VLOOKUP(L$25,Data_Enersys_VRLA!$A$181:$E$200,4)</f>
        <v>0.99223468507333912</v>
      </c>
      <c r="M34" s="69">
        <f t="shared" si="244"/>
        <v>1.1895240470748476</v>
      </c>
      <c r="N34" s="69">
        <f t="shared" si="245"/>
        <v>1.3868134090763562</v>
      </c>
      <c r="O34" s="68">
        <f>VLOOKUP(O$25,Data_Enersys_VRLA!$A$181:$E$200,4)</f>
        <v>1.5841027710778648</v>
      </c>
      <c r="P34" s="56">
        <f t="shared" si="246"/>
        <v>2.6503068875910927</v>
      </c>
      <c r="Q34" s="68">
        <f>VLOOKUP(Q$25,Data_Enersys_VRLA!$A$181:$E$200,4)</f>
        <v>3.716511004104321</v>
      </c>
      <c r="R34" s="68">
        <f>VLOOKUP(R$25,Data_Enersys_VRLA!$A$181:$E$200,4)</f>
        <v>5.7097179399337676</v>
      </c>
      <c r="S34" s="56">
        <f t="shared" si="247"/>
        <v>6.19359234162307</v>
      </c>
      <c r="T34" s="68">
        <f>VLOOKUP(T$25,Data_Enersys_VRLA!$A$181:$E$200,4)</f>
        <v>6.6774667433123724</v>
      </c>
      <c r="U34" s="56">
        <f t="shared" si="248"/>
        <v>7.1513514799345401</v>
      </c>
      <c r="V34" s="68">
        <f>VLOOKUP(V$25,Data_Enersys_VRLA!$A$181:$E$200,4)</f>
        <v>7.6252362165567087</v>
      </c>
      <c r="W34" s="56">
        <f t="shared" si="249"/>
        <v>8.0861223817826282</v>
      </c>
      <c r="X34" s="68">
        <f>VLOOKUP(X$25,Data_Enersys_VRLA!$A$181:$E$200,4)</f>
        <v>8.5470085470085468</v>
      </c>
      <c r="Y34" s="56">
        <f t="shared" si="250"/>
        <v>9.0295009649848357</v>
      </c>
      <c r="Z34" s="68">
        <f>VLOOKUP(Z$25,Data_Enersys_VRLA!$A$181:$E$200,4)</f>
        <v>9.5119933829611245</v>
      </c>
      <c r="AA34" s="56">
        <f t="shared" si="251"/>
        <v>9.9238856762375356</v>
      </c>
      <c r="AB34" s="68">
        <f>VLOOKUP(AB$25,Data_Enersys_VRLA!$A$181:$E$200,4)</f>
        <v>10.335777969513948</v>
      </c>
      <c r="AC34" s="56">
        <f t="shared" si="252"/>
        <v>10.770748916373138</v>
      </c>
      <c r="AD34" s="56">
        <f t="shared" si="253"/>
        <v>11.205719863232327</v>
      </c>
      <c r="AE34" s="56">
        <f t="shared" si="254"/>
        <v>11.640690810091517</v>
      </c>
      <c r="AF34" s="56">
        <f t="shared" si="255"/>
        <v>12.075661756950707</v>
      </c>
      <c r="AG34" s="56">
        <f t="shared" si="256"/>
        <v>12.510632703809897</v>
      </c>
      <c r="AH34" s="56">
        <f t="shared" si="257"/>
        <v>12.945603650669085</v>
      </c>
      <c r="AI34" s="56">
        <f t="shared" si="258"/>
        <v>13.380574597528275</v>
      </c>
      <c r="AJ34" s="56">
        <f t="shared" si="259"/>
        <v>13.815545544387465</v>
      </c>
      <c r="AK34" s="56">
        <f t="shared" si="260"/>
        <v>14.250516491246653</v>
      </c>
      <c r="AL34" s="56">
        <f t="shared" si="261"/>
        <v>14.685487438105843</v>
      </c>
      <c r="AM34" s="56">
        <f t="shared" si="262"/>
        <v>15.120458384965033</v>
      </c>
      <c r="AN34" s="56">
        <f t="shared" si="263"/>
        <v>15.555429331824222</v>
      </c>
      <c r="AO34" s="56">
        <f t="shared" si="264"/>
        <v>15.990400278683412</v>
      </c>
      <c r="AP34" s="56">
        <f t="shared" si="265"/>
        <v>16.425371225542602</v>
      </c>
      <c r="AQ34" s="56">
        <f t="shared" si="266"/>
        <v>16.86034217240179</v>
      </c>
      <c r="AR34" s="56">
        <f t="shared" si="267"/>
        <v>17.295313119260982</v>
      </c>
      <c r="AS34" s="56">
        <f t="shared" si="268"/>
        <v>17.73028406612017</v>
      </c>
      <c r="AT34" s="56">
        <f t="shared" si="269"/>
        <v>18.165255012979358</v>
      </c>
      <c r="AU34" s="56">
        <f t="shared" si="270"/>
        <v>18.60022595983855</v>
      </c>
      <c r="AV34" s="68">
        <f>VLOOKUP(AV$25,Data_Enersys_VRLA!$A$181:$E$200,4)</f>
        <v>19.035196906697738</v>
      </c>
      <c r="AW34" s="56">
        <f t="shared" ref="AW34" si="288">AV34+($AV34-$AU34)</f>
        <v>19.470167853556926</v>
      </c>
      <c r="AX34" s="56">
        <f t="shared" si="286"/>
        <v>19.905138800416115</v>
      </c>
      <c r="AY34" s="56">
        <f t="shared" si="286"/>
        <v>20.340109747275303</v>
      </c>
      <c r="AZ34" s="56">
        <f t="shared" si="286"/>
        <v>20.775080694134491</v>
      </c>
      <c r="BA34" s="56">
        <f t="shared" si="286"/>
        <v>21.210051640993679</v>
      </c>
      <c r="BB34" s="56">
        <f t="shared" si="286"/>
        <v>21.645022587852868</v>
      </c>
      <c r="BC34" s="56">
        <f t="shared" si="286"/>
        <v>22.079993534712056</v>
      </c>
      <c r="BD34" s="56">
        <f t="shared" si="286"/>
        <v>22.514964481571244</v>
      </c>
      <c r="BE34" s="56">
        <f t="shared" si="286"/>
        <v>22.949935428430432</v>
      </c>
      <c r="BF34" s="56">
        <f t="shared" si="286"/>
        <v>23.384906375289621</v>
      </c>
      <c r="BG34" s="56">
        <f t="shared" si="286"/>
        <v>23.819877322148809</v>
      </c>
      <c r="BH34" s="56">
        <f t="shared" si="286"/>
        <v>24.254848269007997</v>
      </c>
      <c r="BI34" s="56">
        <f t="shared" si="286"/>
        <v>24.689819215867185</v>
      </c>
      <c r="BJ34" s="56">
        <f t="shared" si="286"/>
        <v>25.124790162726374</v>
      </c>
      <c r="BK34" s="56">
        <f t="shared" si="286"/>
        <v>25.559761109585562</v>
      </c>
      <c r="BL34" s="56">
        <f t="shared" si="286"/>
        <v>25.99473205644475</v>
      </c>
      <c r="BM34" s="56">
        <f t="shared" si="286"/>
        <v>26.429703003303938</v>
      </c>
      <c r="BN34" s="56">
        <f t="shared" si="286"/>
        <v>26.864673950163127</v>
      </c>
      <c r="BO34" s="56">
        <f t="shared" si="286"/>
        <v>27.299644897022315</v>
      </c>
      <c r="BP34" s="56">
        <f t="shared" si="286"/>
        <v>27.734615843881503</v>
      </c>
      <c r="BQ34" s="56">
        <f t="shared" si="286"/>
        <v>28.169586790740691</v>
      </c>
      <c r="BR34" s="56">
        <f t="shared" si="286"/>
        <v>28.60455773759988</v>
      </c>
      <c r="BS34" s="56">
        <f t="shared" si="286"/>
        <v>29.039528684459068</v>
      </c>
      <c r="BT34" s="56">
        <f t="shared" si="286"/>
        <v>29.474499631318256</v>
      </c>
      <c r="BU34" s="56">
        <f t="shared" si="286"/>
        <v>29.909470578177444</v>
      </c>
      <c r="BV34" s="56">
        <f t="shared" si="286"/>
        <v>30.344441525036633</v>
      </c>
      <c r="BW34" s="56">
        <f t="shared" si="286"/>
        <v>30.779412471895821</v>
      </c>
      <c r="BX34" s="56">
        <f t="shared" si="286"/>
        <v>31.214383418755009</v>
      </c>
      <c r="BY34" s="56">
        <f t="shared" si="286"/>
        <v>31.649354365614197</v>
      </c>
      <c r="BZ34" s="56">
        <f t="shared" si="286"/>
        <v>32.084325312473382</v>
      </c>
      <c r="CA34" s="56">
        <f t="shared" si="286"/>
        <v>32.51929625933257</v>
      </c>
      <c r="CB34" s="56">
        <f t="shared" si="286"/>
        <v>32.954267206191759</v>
      </c>
      <c r="CC34" s="56">
        <f t="shared" si="286"/>
        <v>33.389238153050947</v>
      </c>
      <c r="CD34" s="56">
        <f t="shared" si="286"/>
        <v>33.824209099910135</v>
      </c>
      <c r="CE34" s="56">
        <f t="shared" si="286"/>
        <v>34.259180046769323</v>
      </c>
      <c r="CF34" s="56">
        <f t="shared" si="286"/>
        <v>34.694150993628512</v>
      </c>
      <c r="CG34" s="56">
        <f t="shared" si="286"/>
        <v>35.1291219404877</v>
      </c>
      <c r="CH34" s="56">
        <f t="shared" si="286"/>
        <v>35.564092887346888</v>
      </c>
      <c r="CI34" s="56">
        <f t="shared" si="286"/>
        <v>35.999063834206076</v>
      </c>
      <c r="CJ34" s="56">
        <f t="shared" si="286"/>
        <v>36.434034781065264</v>
      </c>
      <c r="CK34" s="56">
        <f t="shared" si="286"/>
        <v>36.869005727924453</v>
      </c>
      <c r="CL34" s="56">
        <f t="shared" si="286"/>
        <v>37.303976674783641</v>
      </c>
      <c r="CM34" s="56">
        <f t="shared" si="286"/>
        <v>37.738947621642829</v>
      </c>
      <c r="CN34" s="56">
        <f t="shared" si="286"/>
        <v>38.173918568502017</v>
      </c>
      <c r="CO34" s="56">
        <f t="shared" si="286"/>
        <v>38.608889515361206</v>
      </c>
      <c r="CP34" s="56">
        <f t="shared" si="286"/>
        <v>39.043860462220394</v>
      </c>
      <c r="CQ34" s="56">
        <f t="shared" si="286"/>
        <v>39.478831409079582</v>
      </c>
      <c r="CR34" s="56">
        <f t="shared" si="286"/>
        <v>39.91380235593877</v>
      </c>
      <c r="CS34" s="56">
        <f t="shared" si="286"/>
        <v>40.348773302797959</v>
      </c>
      <c r="CT34" s="56">
        <f t="shared" si="286"/>
        <v>40.783744249657147</v>
      </c>
      <c r="CU34" s="56">
        <f t="shared" si="286"/>
        <v>41.218715196516335</v>
      </c>
      <c r="CV34" s="56">
        <f t="shared" si="286"/>
        <v>41.653686143375523</v>
      </c>
      <c r="CW34" s="56">
        <f t="shared" si="286"/>
        <v>42.088657090234712</v>
      </c>
      <c r="CX34" s="56">
        <f t="shared" si="286"/>
        <v>42.5236280370939</v>
      </c>
      <c r="CY34" s="56">
        <f t="shared" si="286"/>
        <v>42.958598983953088</v>
      </c>
      <c r="CZ34" s="56">
        <f t="shared" si="286"/>
        <v>43.393569930812276</v>
      </c>
      <c r="DA34" s="56">
        <f t="shared" si="286"/>
        <v>43.828540877671465</v>
      </c>
      <c r="DB34" s="56">
        <f t="shared" si="286"/>
        <v>44.263511824530653</v>
      </c>
      <c r="DC34" s="56">
        <f t="shared" si="286"/>
        <v>44.698482771389841</v>
      </c>
      <c r="DD34" s="56">
        <f t="shared" si="286"/>
        <v>45.133453718249029</v>
      </c>
      <c r="DE34" s="56">
        <f t="shared" si="286"/>
        <v>45.568424665108218</v>
      </c>
      <c r="DF34" s="56">
        <f t="shared" si="286"/>
        <v>46.003395611967406</v>
      </c>
      <c r="DG34" s="56">
        <f t="shared" si="286"/>
        <v>46.438366558826594</v>
      </c>
      <c r="DH34" s="56">
        <f t="shared" si="286"/>
        <v>46.873337505685782</v>
      </c>
      <c r="DI34" s="56">
        <f t="shared" si="284"/>
        <v>47.308308452544971</v>
      </c>
      <c r="DJ34" s="56">
        <f t="shared" si="284"/>
        <v>47.743279399404159</v>
      </c>
      <c r="DK34" s="56">
        <f t="shared" si="284"/>
        <v>48.178250346263347</v>
      </c>
      <c r="DL34" s="56">
        <f t="shared" ref="DL34:FU34" si="289">DK34+($AV34-$AU34)</f>
        <v>48.613221293122535</v>
      </c>
      <c r="DM34" s="56">
        <f t="shared" si="289"/>
        <v>49.048192239981724</v>
      </c>
      <c r="DN34" s="56">
        <f t="shared" si="289"/>
        <v>49.483163186840912</v>
      </c>
      <c r="DO34" s="56">
        <f t="shared" si="289"/>
        <v>49.9181341337001</v>
      </c>
      <c r="DP34" s="56">
        <f t="shared" si="289"/>
        <v>50.353105080559288</v>
      </c>
      <c r="DQ34" s="56">
        <f t="shared" si="289"/>
        <v>50.788076027418477</v>
      </c>
      <c r="DR34" s="56">
        <f t="shared" si="289"/>
        <v>51.223046974277665</v>
      </c>
      <c r="DS34" s="56">
        <f t="shared" si="289"/>
        <v>51.658017921136853</v>
      </c>
      <c r="DT34" s="56">
        <f t="shared" si="289"/>
        <v>52.092988867996041</v>
      </c>
      <c r="DU34" s="56">
        <f t="shared" si="289"/>
        <v>52.52795981485523</v>
      </c>
      <c r="DV34" s="56">
        <f t="shared" si="289"/>
        <v>52.962930761714418</v>
      </c>
      <c r="DW34" s="56">
        <f t="shared" si="289"/>
        <v>53.397901708573606</v>
      </c>
      <c r="DX34" s="56">
        <f t="shared" si="289"/>
        <v>53.832872655432794</v>
      </c>
      <c r="DY34" s="56">
        <f t="shared" si="289"/>
        <v>54.267843602291983</v>
      </c>
      <c r="DZ34" s="56">
        <f t="shared" si="289"/>
        <v>54.702814549151171</v>
      </c>
      <c r="EA34" s="56">
        <f t="shared" si="289"/>
        <v>55.137785496010359</v>
      </c>
      <c r="EB34" s="56">
        <f t="shared" si="289"/>
        <v>55.572756442869547</v>
      </c>
      <c r="EC34" s="56">
        <f t="shared" si="289"/>
        <v>56.007727389728736</v>
      </c>
      <c r="ED34" s="56">
        <f t="shared" si="289"/>
        <v>56.442698336587924</v>
      </c>
      <c r="EE34" s="56">
        <f t="shared" si="289"/>
        <v>56.877669283447112</v>
      </c>
      <c r="EF34" s="56">
        <f t="shared" si="289"/>
        <v>57.3126402303063</v>
      </c>
      <c r="EG34" s="56">
        <f t="shared" si="289"/>
        <v>57.747611177165489</v>
      </c>
      <c r="EH34" s="56">
        <f t="shared" si="289"/>
        <v>58.182582124024677</v>
      </c>
      <c r="EI34" s="56">
        <f t="shared" si="289"/>
        <v>58.617553070883865</v>
      </c>
      <c r="EJ34" s="56">
        <f t="shared" si="289"/>
        <v>59.052524017743053</v>
      </c>
      <c r="EK34" s="56">
        <f t="shared" si="289"/>
        <v>59.487494964602242</v>
      </c>
      <c r="EL34" s="56">
        <f t="shared" si="289"/>
        <v>59.92246591146143</v>
      </c>
      <c r="EM34" s="56">
        <f t="shared" si="289"/>
        <v>60.357436858320618</v>
      </c>
      <c r="EN34" s="56">
        <f t="shared" si="289"/>
        <v>60.792407805179806</v>
      </c>
      <c r="EO34" s="56">
        <f t="shared" si="289"/>
        <v>61.227378752038994</v>
      </c>
      <c r="EP34" s="56">
        <f t="shared" si="289"/>
        <v>61.662349698898183</v>
      </c>
      <c r="EQ34" s="56">
        <f t="shared" si="289"/>
        <v>62.097320645757371</v>
      </c>
      <c r="ER34" s="56">
        <f t="shared" si="289"/>
        <v>62.532291592616559</v>
      </c>
      <c r="ES34" s="56">
        <f t="shared" si="289"/>
        <v>62.967262539475747</v>
      </c>
      <c r="ET34" s="56">
        <f t="shared" si="289"/>
        <v>63.402233486334936</v>
      </c>
      <c r="EU34" s="56">
        <f t="shared" si="289"/>
        <v>63.837204433194124</v>
      </c>
      <c r="EV34" s="56">
        <f t="shared" si="289"/>
        <v>64.272175380053312</v>
      </c>
      <c r="EW34" s="56">
        <f t="shared" si="289"/>
        <v>64.707146326912493</v>
      </c>
      <c r="EX34" s="56">
        <f t="shared" si="289"/>
        <v>65.142117273771674</v>
      </c>
      <c r="EY34" s="56">
        <f t="shared" si="289"/>
        <v>65.577088220630856</v>
      </c>
      <c r="EZ34" s="56">
        <f t="shared" si="289"/>
        <v>66.012059167490037</v>
      </c>
      <c r="FA34" s="56">
        <f t="shared" si="289"/>
        <v>66.447030114349218</v>
      </c>
      <c r="FB34" s="56">
        <f t="shared" si="289"/>
        <v>66.882001061208399</v>
      </c>
      <c r="FC34" s="56">
        <f t="shared" si="289"/>
        <v>67.31697200806758</v>
      </c>
      <c r="FD34" s="56">
        <f t="shared" si="289"/>
        <v>67.751942954926761</v>
      </c>
      <c r="FE34" s="56">
        <f t="shared" si="289"/>
        <v>68.186913901785942</v>
      </c>
      <c r="FF34" s="56">
        <f t="shared" si="289"/>
        <v>68.621884848645124</v>
      </c>
      <c r="FG34" s="56">
        <f t="shared" si="289"/>
        <v>69.056855795504305</v>
      </c>
      <c r="FH34" s="56">
        <f t="shared" si="289"/>
        <v>69.491826742363486</v>
      </c>
      <c r="FI34" s="56">
        <f t="shared" si="289"/>
        <v>69.926797689222667</v>
      </c>
      <c r="FJ34" s="56">
        <f t="shared" si="289"/>
        <v>70.361768636081848</v>
      </c>
      <c r="FK34" s="56">
        <f t="shared" si="289"/>
        <v>70.796739582941029</v>
      </c>
      <c r="FL34" s="56">
        <f t="shared" si="289"/>
        <v>71.23171052980021</v>
      </c>
      <c r="FM34" s="56">
        <f t="shared" si="289"/>
        <v>71.666681476659392</v>
      </c>
      <c r="FN34" s="56">
        <f t="shared" si="289"/>
        <v>72.101652423518573</v>
      </c>
      <c r="FO34" s="56">
        <f t="shared" si="289"/>
        <v>72.536623370377754</v>
      </c>
      <c r="FP34" s="56">
        <f t="shared" si="289"/>
        <v>72.971594317236935</v>
      </c>
      <c r="FQ34" s="56">
        <f t="shared" si="289"/>
        <v>73.406565264096116</v>
      </c>
      <c r="FR34" s="56">
        <f t="shared" si="289"/>
        <v>73.841536210955297</v>
      </c>
      <c r="FS34" s="56">
        <f t="shared" si="289"/>
        <v>74.276507157814478</v>
      </c>
      <c r="FT34" s="56">
        <f t="shared" si="289"/>
        <v>74.71147810467366</v>
      </c>
      <c r="FU34" s="56">
        <f t="shared" si="289"/>
        <v>75.146449051532841</v>
      </c>
      <c r="FV34" s="56">
        <f t="shared" si="280"/>
        <v>75.581419998392022</v>
      </c>
      <c r="FW34" s="56">
        <f t="shared" si="280"/>
        <v>76.016390945251203</v>
      </c>
      <c r="FX34" s="56">
        <f t="shared" si="280"/>
        <v>76.451361892110384</v>
      </c>
      <c r="FY34" s="56">
        <f t="shared" si="280"/>
        <v>76.886332838969565</v>
      </c>
      <c r="FZ34" s="56">
        <f t="shared" si="280"/>
        <v>77.321303785828746</v>
      </c>
      <c r="GA34" s="56">
        <f t="shared" si="280"/>
        <v>77.756274732687928</v>
      </c>
      <c r="GB34" s="56">
        <f t="shared" si="280"/>
        <v>78.191245679547109</v>
      </c>
      <c r="GC34" s="56">
        <f t="shared" si="280"/>
        <v>78.62621662640629</v>
      </c>
      <c r="GD34" s="56">
        <f t="shared" si="280"/>
        <v>79.061187573265471</v>
      </c>
      <c r="GE34" s="56">
        <f t="shared" si="280"/>
        <v>79.496158520124652</v>
      </c>
      <c r="GF34" s="56">
        <f t="shared" si="280"/>
        <v>79.931129466983833</v>
      </c>
      <c r="GG34" s="56">
        <f t="shared" si="280"/>
        <v>80.366100413843014</v>
      </c>
      <c r="GH34" s="56">
        <f t="shared" si="280"/>
        <v>80.801071360702196</v>
      </c>
      <c r="GI34" s="56">
        <f t="shared" si="280"/>
        <v>81.236042307561377</v>
      </c>
      <c r="GJ34" s="56">
        <f t="shared" si="280"/>
        <v>81.671013254420558</v>
      </c>
      <c r="GK34" s="56">
        <f t="shared" si="280"/>
        <v>82.105984201279739</v>
      </c>
      <c r="GL34" s="56">
        <f t="shared" si="280"/>
        <v>82.54095514813892</v>
      </c>
      <c r="GM34" s="56">
        <f t="shared" si="280"/>
        <v>82.975926094998101</v>
      </c>
      <c r="GN34" s="56">
        <f t="shared" si="280"/>
        <v>83.410897041857282</v>
      </c>
      <c r="GO34" s="56">
        <f t="shared" si="280"/>
        <v>83.845867988716464</v>
      </c>
      <c r="GP34" s="56">
        <f t="shared" si="280"/>
        <v>84.280838935575645</v>
      </c>
      <c r="GQ34" s="56">
        <f t="shared" si="280"/>
        <v>84.715809882434826</v>
      </c>
      <c r="GR34" s="56">
        <f t="shared" si="280"/>
        <v>85.150780829294007</v>
      </c>
      <c r="GS34" s="2"/>
    </row>
    <row r="35" spans="1:201" x14ac:dyDescent="0.25">
      <c r="A35" s="32" t="str">
        <f>Data_Enersys_VRLA!A201</f>
        <v>Enersys Powersafe SBS 130</v>
      </c>
      <c r="B35" s="56">
        <f t="shared" si="242"/>
        <v>0.38820104108461012</v>
      </c>
      <c r="C35" s="56">
        <f t="shared" si="242"/>
        <v>0.38820104108461012</v>
      </c>
      <c r="D35" s="56">
        <f t="shared" si="242"/>
        <v>0.38820104108461012</v>
      </c>
      <c r="E35" s="56">
        <f t="shared" si="242"/>
        <v>0.38820104108461012</v>
      </c>
      <c r="F35" s="56">
        <f t="shared" si="242"/>
        <v>0.38820104108461012</v>
      </c>
      <c r="G35" s="56">
        <f t="shared" si="242"/>
        <v>0.38820104108461012</v>
      </c>
      <c r="H35" s="68">
        <f>VLOOKUP(H$25,Data_Enersys_VRLA!$A$206:$E$225,4)</f>
        <v>0.38820104108461012</v>
      </c>
      <c r="I35" s="68">
        <f>VLOOKUP(I$25,Data_Enersys_VRLA!$A$206:$E$225,4)</f>
        <v>0.52790708835244993</v>
      </c>
      <c r="J35" s="68">
        <f>VLOOKUP(J$25,Data_Enersys_VRLA!$A$206:$E$225,4)</f>
        <v>0.653142008906482</v>
      </c>
      <c r="K35" s="69">
        <f t="shared" si="243"/>
        <v>0.82281160595700031</v>
      </c>
      <c r="L35" s="68">
        <f>VLOOKUP(L$25,Data_Enersys_VRLA!$A$206:$E$225,4)</f>
        <v>0.99248120300751874</v>
      </c>
      <c r="M35" s="69">
        <f t="shared" si="244"/>
        <v>1.1933010203105008</v>
      </c>
      <c r="N35" s="69">
        <f t="shared" si="245"/>
        <v>1.394120837613483</v>
      </c>
      <c r="O35" s="68">
        <f>VLOOKUP(O$25,Data_Enersys_VRLA!$A$206:$E$225,4)</f>
        <v>1.5949406549164651</v>
      </c>
      <c r="P35" s="56">
        <f t="shared" si="246"/>
        <v>2.65652052181348</v>
      </c>
      <c r="Q35" s="68">
        <f>VLOOKUP(Q$25,Data_Enersys_VRLA!$A$206:$E$225,4)</f>
        <v>3.7181003887104951</v>
      </c>
      <c r="R35" s="68">
        <f>VLOOKUP(R$25,Data_Enersys_VRLA!$A$206:$E$225,4)</f>
        <v>5.7001217753288369</v>
      </c>
      <c r="S35" s="56">
        <f t="shared" si="247"/>
        <v>6.1915115835468395</v>
      </c>
      <c r="T35" s="68">
        <f>VLOOKUP(T$25,Data_Enersys_VRLA!$A$206:$E$225,4)</f>
        <v>6.682901391764843</v>
      </c>
      <c r="U35" s="56">
        <f t="shared" si="248"/>
        <v>7.1522062647820368</v>
      </c>
      <c r="V35" s="68">
        <f>VLOOKUP(V$25,Data_Enersys_VRLA!$A$206:$E$225,4)</f>
        <v>7.6215111377992306</v>
      </c>
      <c r="W35" s="56">
        <f t="shared" si="249"/>
        <v>8.0950788405646588</v>
      </c>
      <c r="X35" s="68">
        <f>VLOOKUP(X$25,Data_Enersys_VRLA!$A$206:$E$225,4)</f>
        <v>8.5686465433300878</v>
      </c>
      <c r="Y35" s="56">
        <f t="shared" si="250"/>
        <v>9.0180510823159317</v>
      </c>
      <c r="Z35" s="68">
        <f>VLOOKUP(Z$25,Data_Enersys_VRLA!$A$206:$E$225,4)</f>
        <v>9.4674556213017738</v>
      </c>
      <c r="AA35" s="56">
        <f t="shared" si="251"/>
        <v>9.9354932583179743</v>
      </c>
      <c r="AB35" s="68">
        <f>VLOOKUP(AB$25,Data_Enersys_VRLA!$A$206:$E$225,4)</f>
        <v>10.403530895334175</v>
      </c>
      <c r="AC35" s="56">
        <f t="shared" si="252"/>
        <v>10.857748454597324</v>
      </c>
      <c r="AD35" s="56">
        <f t="shared" si="253"/>
        <v>11.311966013860474</v>
      </c>
      <c r="AE35" s="56">
        <f t="shared" si="254"/>
        <v>11.766183573123621</v>
      </c>
      <c r="AF35" s="56">
        <f t="shared" si="255"/>
        <v>12.220401132386771</v>
      </c>
      <c r="AG35" s="56">
        <f t="shared" si="256"/>
        <v>12.67461869164992</v>
      </c>
      <c r="AH35" s="56">
        <f t="shared" si="257"/>
        <v>13.12883625091307</v>
      </c>
      <c r="AI35" s="56">
        <f t="shared" si="258"/>
        <v>13.583053810176217</v>
      </c>
      <c r="AJ35" s="56">
        <f t="shared" si="259"/>
        <v>14.037271369439367</v>
      </c>
      <c r="AK35" s="56">
        <f t="shared" si="260"/>
        <v>14.491488928702516</v>
      </c>
      <c r="AL35" s="56">
        <f t="shared" si="261"/>
        <v>14.945706487965666</v>
      </c>
      <c r="AM35" s="56">
        <f t="shared" si="262"/>
        <v>15.399924047228815</v>
      </c>
      <c r="AN35" s="56">
        <f t="shared" si="263"/>
        <v>15.854141606491964</v>
      </c>
      <c r="AO35" s="56">
        <f t="shared" si="264"/>
        <v>16.308359165755114</v>
      </c>
      <c r="AP35" s="56">
        <f t="shared" si="265"/>
        <v>16.762576725018263</v>
      </c>
      <c r="AQ35" s="56">
        <f t="shared" si="266"/>
        <v>17.216794284281413</v>
      </c>
      <c r="AR35" s="56">
        <f t="shared" si="267"/>
        <v>17.671011843544562</v>
      </c>
      <c r="AS35" s="56">
        <f t="shared" si="268"/>
        <v>18.125229402807712</v>
      </c>
      <c r="AT35" s="56">
        <f t="shared" si="269"/>
        <v>18.579446962070861</v>
      </c>
      <c r="AU35" s="56">
        <f t="shared" si="270"/>
        <v>19.033664521334007</v>
      </c>
      <c r="AV35" s="68">
        <f>VLOOKUP(AV$25,Data_Enersys_VRLA!$A$206:$E$225,4)</f>
        <v>19.487882080597156</v>
      </c>
      <c r="AW35" s="56">
        <f t="shared" ref="AW35" si="290">AV35+($AV35-$AU35)</f>
        <v>19.942099639860306</v>
      </c>
      <c r="AX35" s="56">
        <f t="shared" si="286"/>
        <v>20.396317199123455</v>
      </c>
      <c r="AY35" s="56">
        <f t="shared" si="286"/>
        <v>20.850534758386605</v>
      </c>
      <c r="AZ35" s="56">
        <f t="shared" si="286"/>
        <v>21.304752317649754</v>
      </c>
      <c r="BA35" s="56">
        <f t="shared" si="286"/>
        <v>21.758969876912904</v>
      </c>
      <c r="BB35" s="56">
        <f t="shared" si="286"/>
        <v>22.213187436176053</v>
      </c>
      <c r="BC35" s="56">
        <f t="shared" si="286"/>
        <v>22.667404995439203</v>
      </c>
      <c r="BD35" s="56">
        <f t="shared" si="286"/>
        <v>23.121622554702352</v>
      </c>
      <c r="BE35" s="56">
        <f t="shared" si="286"/>
        <v>23.575840113965501</v>
      </c>
      <c r="BF35" s="56">
        <f t="shared" si="286"/>
        <v>24.030057673228651</v>
      </c>
      <c r="BG35" s="56">
        <f t="shared" si="286"/>
        <v>24.4842752324918</v>
      </c>
      <c r="BH35" s="56">
        <f t="shared" si="286"/>
        <v>24.93849279175495</v>
      </c>
      <c r="BI35" s="56">
        <f t="shared" si="286"/>
        <v>25.392710351018099</v>
      </c>
      <c r="BJ35" s="56">
        <f t="shared" si="286"/>
        <v>25.846927910281249</v>
      </c>
      <c r="BK35" s="56">
        <f t="shared" si="286"/>
        <v>26.301145469544398</v>
      </c>
      <c r="BL35" s="56">
        <f t="shared" si="286"/>
        <v>26.755363028807547</v>
      </c>
      <c r="BM35" s="56">
        <f t="shared" si="286"/>
        <v>27.209580588070697</v>
      </c>
      <c r="BN35" s="56">
        <f t="shared" si="286"/>
        <v>27.663798147333846</v>
      </c>
      <c r="BO35" s="56">
        <f t="shared" si="286"/>
        <v>28.118015706596996</v>
      </c>
      <c r="BP35" s="56">
        <f t="shared" si="286"/>
        <v>28.572233265860145</v>
      </c>
      <c r="BQ35" s="56">
        <f t="shared" si="286"/>
        <v>29.026450825123295</v>
      </c>
      <c r="BR35" s="56">
        <f t="shared" si="286"/>
        <v>29.480668384386444</v>
      </c>
      <c r="BS35" s="56">
        <f t="shared" si="286"/>
        <v>29.934885943649594</v>
      </c>
      <c r="BT35" s="56">
        <f t="shared" si="286"/>
        <v>30.389103502912743</v>
      </c>
      <c r="BU35" s="56">
        <f t="shared" si="286"/>
        <v>30.843321062175892</v>
      </c>
      <c r="BV35" s="56">
        <f t="shared" si="286"/>
        <v>31.297538621439042</v>
      </c>
      <c r="BW35" s="56">
        <f t="shared" si="286"/>
        <v>31.751756180702191</v>
      </c>
      <c r="BX35" s="56">
        <f t="shared" si="286"/>
        <v>32.205973739965344</v>
      </c>
      <c r="BY35" s="56">
        <f t="shared" si="286"/>
        <v>32.660191299228494</v>
      </c>
      <c r="BZ35" s="56">
        <f t="shared" si="286"/>
        <v>33.114408858491643</v>
      </c>
      <c r="CA35" s="56">
        <f t="shared" si="286"/>
        <v>33.568626417754793</v>
      </c>
      <c r="CB35" s="56">
        <f t="shared" si="286"/>
        <v>34.022843977017942</v>
      </c>
      <c r="CC35" s="56">
        <f t="shared" si="286"/>
        <v>34.477061536281091</v>
      </c>
      <c r="CD35" s="56">
        <f t="shared" si="286"/>
        <v>34.931279095544241</v>
      </c>
      <c r="CE35" s="56">
        <f t="shared" si="286"/>
        <v>35.38549665480739</v>
      </c>
      <c r="CF35" s="56">
        <f t="shared" si="286"/>
        <v>35.83971421407054</v>
      </c>
      <c r="CG35" s="56">
        <f t="shared" si="286"/>
        <v>36.293931773333689</v>
      </c>
      <c r="CH35" s="56">
        <f t="shared" si="286"/>
        <v>36.748149332596839</v>
      </c>
      <c r="CI35" s="56">
        <f t="shared" si="286"/>
        <v>37.202366891859988</v>
      </c>
      <c r="CJ35" s="56">
        <f t="shared" si="286"/>
        <v>37.656584451123138</v>
      </c>
      <c r="CK35" s="56">
        <f t="shared" si="286"/>
        <v>38.110802010386287</v>
      </c>
      <c r="CL35" s="56">
        <f t="shared" si="286"/>
        <v>38.565019569649436</v>
      </c>
      <c r="CM35" s="56">
        <f t="shared" si="286"/>
        <v>39.019237128912586</v>
      </c>
      <c r="CN35" s="56">
        <f t="shared" si="286"/>
        <v>39.473454688175735</v>
      </c>
      <c r="CO35" s="56">
        <f t="shared" si="286"/>
        <v>39.927672247438885</v>
      </c>
      <c r="CP35" s="56">
        <f t="shared" si="286"/>
        <v>40.381889806702034</v>
      </c>
      <c r="CQ35" s="56">
        <f t="shared" si="286"/>
        <v>40.836107365965184</v>
      </c>
      <c r="CR35" s="56">
        <f t="shared" si="286"/>
        <v>41.290324925228333</v>
      </c>
      <c r="CS35" s="56">
        <f t="shared" si="286"/>
        <v>41.744542484491483</v>
      </c>
      <c r="CT35" s="56">
        <f t="shared" si="286"/>
        <v>42.198760043754632</v>
      </c>
      <c r="CU35" s="56">
        <f t="shared" si="286"/>
        <v>42.652977603017781</v>
      </c>
      <c r="CV35" s="56">
        <f t="shared" si="286"/>
        <v>43.107195162280931</v>
      </c>
      <c r="CW35" s="56">
        <f t="shared" si="286"/>
        <v>43.56141272154408</v>
      </c>
      <c r="CX35" s="56">
        <f t="shared" si="286"/>
        <v>44.01563028080723</v>
      </c>
      <c r="CY35" s="56">
        <f t="shared" si="286"/>
        <v>44.469847840070379</v>
      </c>
      <c r="CZ35" s="56">
        <f t="shared" si="286"/>
        <v>44.924065399333529</v>
      </c>
      <c r="DA35" s="56">
        <f t="shared" si="286"/>
        <v>45.378282958596678</v>
      </c>
      <c r="DB35" s="56">
        <f t="shared" si="286"/>
        <v>45.832500517859827</v>
      </c>
      <c r="DC35" s="56">
        <f t="shared" si="286"/>
        <v>46.286718077122977</v>
      </c>
      <c r="DD35" s="56">
        <f t="shared" si="286"/>
        <v>46.740935636386126</v>
      </c>
      <c r="DE35" s="56">
        <f t="shared" si="286"/>
        <v>47.195153195649276</v>
      </c>
      <c r="DF35" s="56">
        <f t="shared" si="286"/>
        <v>47.649370754912425</v>
      </c>
      <c r="DG35" s="56">
        <f t="shared" si="286"/>
        <v>48.103588314175575</v>
      </c>
      <c r="DH35" s="56">
        <f t="shared" si="286"/>
        <v>48.557805873438724</v>
      </c>
      <c r="DI35" s="56">
        <f t="shared" si="284"/>
        <v>49.012023432701874</v>
      </c>
      <c r="DJ35" s="56">
        <f t="shared" si="284"/>
        <v>49.466240991965023</v>
      </c>
      <c r="DK35" s="56">
        <f t="shared" si="284"/>
        <v>49.920458551228172</v>
      </c>
      <c r="DL35" s="56">
        <f t="shared" ref="DL35:FU35" si="291">DK35+($AV35-$AU35)</f>
        <v>50.374676110491322</v>
      </c>
      <c r="DM35" s="56">
        <f t="shared" si="291"/>
        <v>50.828893669754471</v>
      </c>
      <c r="DN35" s="56">
        <f t="shared" si="291"/>
        <v>51.283111229017621</v>
      </c>
      <c r="DO35" s="56">
        <f t="shared" si="291"/>
        <v>51.73732878828077</v>
      </c>
      <c r="DP35" s="56">
        <f t="shared" si="291"/>
        <v>52.19154634754392</v>
      </c>
      <c r="DQ35" s="56">
        <f t="shared" si="291"/>
        <v>52.645763906807069</v>
      </c>
      <c r="DR35" s="56">
        <f t="shared" si="291"/>
        <v>53.099981466070219</v>
      </c>
      <c r="DS35" s="56">
        <f t="shared" si="291"/>
        <v>53.554199025333368</v>
      </c>
      <c r="DT35" s="56">
        <f t="shared" si="291"/>
        <v>54.008416584596517</v>
      </c>
      <c r="DU35" s="56">
        <f t="shared" si="291"/>
        <v>54.462634143859667</v>
      </c>
      <c r="DV35" s="56">
        <f t="shared" si="291"/>
        <v>54.916851703122816</v>
      </c>
      <c r="DW35" s="56">
        <f t="shared" si="291"/>
        <v>55.371069262385966</v>
      </c>
      <c r="DX35" s="56">
        <f t="shared" si="291"/>
        <v>55.825286821649115</v>
      </c>
      <c r="DY35" s="56">
        <f t="shared" si="291"/>
        <v>56.279504380912265</v>
      </c>
      <c r="DZ35" s="56">
        <f t="shared" si="291"/>
        <v>56.733721940175414</v>
      </c>
      <c r="EA35" s="56">
        <f t="shared" si="291"/>
        <v>57.187939499438563</v>
      </c>
      <c r="EB35" s="56">
        <f t="shared" si="291"/>
        <v>57.642157058701713</v>
      </c>
      <c r="EC35" s="56">
        <f t="shared" si="291"/>
        <v>58.096374617964862</v>
      </c>
      <c r="ED35" s="56">
        <f t="shared" si="291"/>
        <v>58.550592177228012</v>
      </c>
      <c r="EE35" s="56">
        <f t="shared" si="291"/>
        <v>59.004809736491161</v>
      </c>
      <c r="EF35" s="56">
        <f t="shared" si="291"/>
        <v>59.459027295754311</v>
      </c>
      <c r="EG35" s="56">
        <f t="shared" si="291"/>
        <v>59.91324485501746</v>
      </c>
      <c r="EH35" s="56">
        <f t="shared" si="291"/>
        <v>60.36746241428061</v>
      </c>
      <c r="EI35" s="56">
        <f t="shared" si="291"/>
        <v>60.821679973543759</v>
      </c>
      <c r="EJ35" s="56">
        <f t="shared" si="291"/>
        <v>61.275897532806908</v>
      </c>
      <c r="EK35" s="56">
        <f t="shared" si="291"/>
        <v>61.730115092070058</v>
      </c>
      <c r="EL35" s="56">
        <f t="shared" si="291"/>
        <v>62.184332651333207</v>
      </c>
      <c r="EM35" s="56">
        <f t="shared" si="291"/>
        <v>62.638550210596357</v>
      </c>
      <c r="EN35" s="56">
        <f t="shared" si="291"/>
        <v>63.092767769859506</v>
      </c>
      <c r="EO35" s="56">
        <f t="shared" si="291"/>
        <v>63.546985329122656</v>
      </c>
      <c r="EP35" s="56">
        <f t="shared" si="291"/>
        <v>64.001202888385805</v>
      </c>
      <c r="EQ35" s="56">
        <f t="shared" si="291"/>
        <v>64.455420447648947</v>
      </c>
      <c r="ER35" s="56">
        <f t="shared" si="291"/>
        <v>64.909638006912104</v>
      </c>
      <c r="ES35" s="56">
        <f t="shared" si="291"/>
        <v>65.36385556617526</v>
      </c>
      <c r="ET35" s="56">
        <f t="shared" si="291"/>
        <v>65.818073125438417</v>
      </c>
      <c r="EU35" s="56">
        <f t="shared" si="291"/>
        <v>66.272290684701574</v>
      </c>
      <c r="EV35" s="56">
        <f t="shared" si="291"/>
        <v>66.72650824396473</v>
      </c>
      <c r="EW35" s="56">
        <f t="shared" si="291"/>
        <v>67.180725803227887</v>
      </c>
      <c r="EX35" s="56">
        <f t="shared" si="291"/>
        <v>67.634943362491043</v>
      </c>
      <c r="EY35" s="56">
        <f t="shared" si="291"/>
        <v>68.0891609217542</v>
      </c>
      <c r="EZ35" s="56">
        <f t="shared" si="291"/>
        <v>68.543378481017356</v>
      </c>
      <c r="FA35" s="56">
        <f t="shared" si="291"/>
        <v>68.997596040280513</v>
      </c>
      <c r="FB35" s="56">
        <f t="shared" si="291"/>
        <v>69.451813599543669</v>
      </c>
      <c r="FC35" s="56">
        <f t="shared" si="291"/>
        <v>69.906031158806826</v>
      </c>
      <c r="FD35" s="56">
        <f t="shared" si="291"/>
        <v>70.360248718069982</v>
      </c>
      <c r="FE35" s="56">
        <f t="shared" si="291"/>
        <v>70.814466277333139</v>
      </c>
      <c r="FF35" s="56">
        <f t="shared" si="291"/>
        <v>71.268683836596296</v>
      </c>
      <c r="FG35" s="56">
        <f t="shared" si="291"/>
        <v>71.722901395859452</v>
      </c>
      <c r="FH35" s="56">
        <f t="shared" si="291"/>
        <v>72.177118955122609</v>
      </c>
      <c r="FI35" s="56">
        <f t="shared" si="291"/>
        <v>72.631336514385765</v>
      </c>
      <c r="FJ35" s="56">
        <f t="shared" si="291"/>
        <v>73.085554073648922</v>
      </c>
      <c r="FK35" s="56">
        <f t="shared" si="291"/>
        <v>73.539771632912078</v>
      </c>
      <c r="FL35" s="56">
        <f t="shared" si="291"/>
        <v>73.993989192175235</v>
      </c>
      <c r="FM35" s="56">
        <f t="shared" si="291"/>
        <v>74.448206751438391</v>
      </c>
      <c r="FN35" s="56">
        <f t="shared" si="291"/>
        <v>74.902424310701548</v>
      </c>
      <c r="FO35" s="56">
        <f t="shared" si="291"/>
        <v>75.356641869964704</v>
      </c>
      <c r="FP35" s="56">
        <f t="shared" si="291"/>
        <v>75.810859429227861</v>
      </c>
      <c r="FQ35" s="56">
        <f t="shared" si="291"/>
        <v>76.265076988491018</v>
      </c>
      <c r="FR35" s="56">
        <f t="shared" si="291"/>
        <v>76.719294547754174</v>
      </c>
      <c r="FS35" s="56">
        <f t="shared" si="291"/>
        <v>77.173512107017331</v>
      </c>
      <c r="FT35" s="56">
        <f t="shared" si="291"/>
        <v>77.627729666280487</v>
      </c>
      <c r="FU35" s="56">
        <f t="shared" si="291"/>
        <v>78.081947225543644</v>
      </c>
      <c r="FV35" s="56">
        <f t="shared" si="280"/>
        <v>78.5361647848068</v>
      </c>
      <c r="FW35" s="56">
        <f t="shared" si="280"/>
        <v>78.990382344069957</v>
      </c>
      <c r="FX35" s="56">
        <f t="shared" si="280"/>
        <v>79.444599903333113</v>
      </c>
      <c r="FY35" s="56">
        <f t="shared" si="280"/>
        <v>79.89881746259627</v>
      </c>
      <c r="FZ35" s="56">
        <f t="shared" si="280"/>
        <v>80.353035021859426</v>
      </c>
      <c r="GA35" s="56">
        <f t="shared" si="280"/>
        <v>80.807252581122583</v>
      </c>
      <c r="GB35" s="56">
        <f t="shared" si="280"/>
        <v>81.26147014038574</v>
      </c>
      <c r="GC35" s="56">
        <f t="shared" si="280"/>
        <v>81.715687699648896</v>
      </c>
      <c r="GD35" s="56">
        <f t="shared" si="280"/>
        <v>82.169905258912053</v>
      </c>
      <c r="GE35" s="56">
        <f t="shared" si="280"/>
        <v>82.624122818175209</v>
      </c>
      <c r="GF35" s="56">
        <f t="shared" si="280"/>
        <v>83.078340377438366</v>
      </c>
      <c r="GG35" s="56">
        <f t="shared" si="280"/>
        <v>83.532557936701522</v>
      </c>
      <c r="GH35" s="56">
        <f t="shared" si="280"/>
        <v>83.986775495964679</v>
      </c>
      <c r="GI35" s="56">
        <f t="shared" si="280"/>
        <v>84.440993055227835</v>
      </c>
      <c r="GJ35" s="56">
        <f t="shared" si="280"/>
        <v>84.895210614490992</v>
      </c>
      <c r="GK35" s="56">
        <f t="shared" si="280"/>
        <v>85.349428173754148</v>
      </c>
      <c r="GL35" s="56">
        <f t="shared" si="280"/>
        <v>85.803645733017305</v>
      </c>
      <c r="GM35" s="56">
        <f t="shared" si="280"/>
        <v>86.257863292280462</v>
      </c>
      <c r="GN35" s="56">
        <f t="shared" si="280"/>
        <v>86.712080851543618</v>
      </c>
      <c r="GO35" s="56">
        <f t="shared" si="280"/>
        <v>87.166298410806775</v>
      </c>
      <c r="GP35" s="56">
        <f t="shared" si="280"/>
        <v>87.620515970069931</v>
      </c>
      <c r="GQ35" s="56">
        <f t="shared" si="280"/>
        <v>88.074733529333088</v>
      </c>
      <c r="GR35" s="56">
        <f t="shared" si="280"/>
        <v>88.528951088596244</v>
      </c>
      <c r="GS35" s="2"/>
    </row>
    <row r="36" spans="1:201" x14ac:dyDescent="0.25">
      <c r="A36" s="32" t="str">
        <f>Data_Enersys_VRLA!A226</f>
        <v>Enersys Powersafe SBS 300</v>
      </c>
      <c r="B36" s="56">
        <f t="shared" si="242"/>
        <v>0.40838157066186792</v>
      </c>
      <c r="C36" s="56">
        <f t="shared" si="242"/>
        <v>0.40838157066186792</v>
      </c>
      <c r="D36" s="56">
        <f t="shared" si="242"/>
        <v>0.40838157066186792</v>
      </c>
      <c r="E36" s="56">
        <f t="shared" si="242"/>
        <v>0.40838157066186792</v>
      </c>
      <c r="F36" s="56">
        <f t="shared" si="242"/>
        <v>0.40838157066186792</v>
      </c>
      <c r="G36" s="56">
        <f t="shared" si="242"/>
        <v>0.40838157066186792</v>
      </c>
      <c r="H36" s="68">
        <f>VLOOKUP(H$25,Data_Enersys_VRLA!$A$231:$E$250,4)</f>
        <v>0.40838157066186792</v>
      </c>
      <c r="I36" s="68">
        <f>VLOOKUP(I$25,Data_Enersys_VRLA!$A$231:$E$250,4)</f>
        <v>0.53418251120921689</v>
      </c>
      <c r="J36" s="68">
        <f>VLOOKUP(J$25,Data_Enersys_VRLA!$A$231:$E$250,4)</f>
        <v>0.65957446808510634</v>
      </c>
      <c r="K36" s="69">
        <f t="shared" si="243"/>
        <v>0.85610302351623735</v>
      </c>
      <c r="L36" s="68">
        <f>VLOOKUP(L$25,Data_Enersys_VRLA!$A$231:$E$250,4)</f>
        <v>1.0526315789473684</v>
      </c>
      <c r="M36" s="69">
        <f t="shared" si="244"/>
        <v>1.2779636354244837</v>
      </c>
      <c r="N36" s="69">
        <f t="shared" si="245"/>
        <v>1.5032956919015992</v>
      </c>
      <c r="O36" s="68">
        <f>VLOOKUP(O$25,Data_Enersys_VRLA!$A$231:$E$250,4)</f>
        <v>1.7286277483787145</v>
      </c>
      <c r="P36" s="56">
        <f t="shared" si="246"/>
        <v>2.9103294239075357</v>
      </c>
      <c r="Q36" s="68">
        <f>VLOOKUP(Q$25,Data_Enersys_VRLA!$A$231:$E$250,4)</f>
        <v>4.0920310994363565</v>
      </c>
      <c r="R36" s="68">
        <f>VLOOKUP(R$25,Data_Enersys_VRLA!$A$231:$E$250,4)</f>
        <v>6.126966558621235</v>
      </c>
      <c r="S36" s="56">
        <f t="shared" si="247"/>
        <v>6.5800645270843949</v>
      </c>
      <c r="T36" s="68">
        <f>VLOOKUP(T$25,Data_Enersys_VRLA!$A$231:$E$250,4)</f>
        <v>7.0331624955475549</v>
      </c>
      <c r="U36" s="56">
        <f t="shared" si="248"/>
        <v>7.4694628984971558</v>
      </c>
      <c r="V36" s="68">
        <f>VLOOKUP(V$25,Data_Enersys_VRLA!$A$231:$E$250,4)</f>
        <v>7.9057633014467559</v>
      </c>
      <c r="W36" s="56">
        <f t="shared" si="249"/>
        <v>8.3566035059687795</v>
      </c>
      <c r="X36" s="68">
        <f>VLOOKUP(X$25,Data_Enersys_VRLA!$A$231:$E$250,4)</f>
        <v>8.8074437104908032</v>
      </c>
      <c r="Y36" s="56">
        <f t="shared" si="250"/>
        <v>9.2505010922685411</v>
      </c>
      <c r="Z36" s="68">
        <f>VLOOKUP(Z$25,Data_Enersys_VRLA!$A$231:$E$250,4)</f>
        <v>9.693558474046279</v>
      </c>
      <c r="AA36" s="56">
        <f t="shared" si="251"/>
        <v>10.036696734076607</v>
      </c>
      <c r="AB36" s="68">
        <f>VLOOKUP(AB$25,Data_Enersys_VRLA!$A$231:$E$250,4)</f>
        <v>10.379834994106933</v>
      </c>
      <c r="AC36" s="56">
        <f t="shared" si="252"/>
        <v>10.784165775854122</v>
      </c>
      <c r="AD36" s="56">
        <f t="shared" si="253"/>
        <v>11.18849655760131</v>
      </c>
      <c r="AE36" s="56">
        <f t="shared" si="254"/>
        <v>11.592827339348499</v>
      </c>
      <c r="AF36" s="56">
        <f t="shared" si="255"/>
        <v>11.997158121095687</v>
      </c>
      <c r="AG36" s="56">
        <f t="shared" si="256"/>
        <v>12.401488902842877</v>
      </c>
      <c r="AH36" s="56">
        <f t="shared" si="257"/>
        <v>12.805819684590066</v>
      </c>
      <c r="AI36" s="56">
        <f t="shared" si="258"/>
        <v>13.210150466337254</v>
      </c>
      <c r="AJ36" s="56">
        <f t="shared" si="259"/>
        <v>13.614481248084443</v>
      </c>
      <c r="AK36" s="56">
        <f t="shared" si="260"/>
        <v>14.018812029831631</v>
      </c>
      <c r="AL36" s="56">
        <f t="shared" si="261"/>
        <v>14.42314281157882</v>
      </c>
      <c r="AM36" s="56">
        <f t="shared" si="262"/>
        <v>14.82747359332601</v>
      </c>
      <c r="AN36" s="56">
        <f t="shared" si="263"/>
        <v>15.231804375073198</v>
      </c>
      <c r="AO36" s="56">
        <f t="shared" si="264"/>
        <v>15.636135156820387</v>
      </c>
      <c r="AP36" s="56">
        <f t="shared" si="265"/>
        <v>16.040465938567575</v>
      </c>
      <c r="AQ36" s="56">
        <f t="shared" si="266"/>
        <v>16.444796720314763</v>
      </c>
      <c r="AR36" s="56">
        <f t="shared" si="267"/>
        <v>16.849127502061954</v>
      </c>
      <c r="AS36" s="56">
        <f t="shared" si="268"/>
        <v>17.253458283809142</v>
      </c>
      <c r="AT36" s="56">
        <f t="shared" si="269"/>
        <v>17.657789065556329</v>
      </c>
      <c r="AU36" s="56">
        <f t="shared" si="270"/>
        <v>18.062119847303521</v>
      </c>
      <c r="AV36" s="68">
        <f>VLOOKUP(AV$25,Data_Enersys_VRLA!$A$231:$E$250,4)</f>
        <v>18.466450629050708</v>
      </c>
      <c r="AW36" s="56">
        <f t="shared" ref="AW36" si="292">AV36+($AV36-$AU36)</f>
        <v>18.870781410797896</v>
      </c>
      <c r="AX36" s="56">
        <f t="shared" si="286"/>
        <v>19.275112192545084</v>
      </c>
      <c r="AY36" s="56">
        <f t="shared" si="286"/>
        <v>19.679442974292272</v>
      </c>
      <c r="AZ36" s="56">
        <f t="shared" si="286"/>
        <v>20.083773756039459</v>
      </c>
      <c r="BA36" s="56">
        <f t="shared" si="286"/>
        <v>20.488104537786647</v>
      </c>
      <c r="BB36" s="56">
        <f t="shared" si="286"/>
        <v>20.892435319533835</v>
      </c>
      <c r="BC36" s="56">
        <f t="shared" si="286"/>
        <v>21.296766101281023</v>
      </c>
      <c r="BD36" s="56">
        <f t="shared" si="286"/>
        <v>21.70109688302821</v>
      </c>
      <c r="BE36" s="56">
        <f t="shared" si="286"/>
        <v>22.105427664775398</v>
      </c>
      <c r="BF36" s="56">
        <f t="shared" si="286"/>
        <v>22.509758446522586</v>
      </c>
      <c r="BG36" s="56">
        <f t="shared" si="286"/>
        <v>22.914089228269773</v>
      </c>
      <c r="BH36" s="56">
        <f t="shared" si="286"/>
        <v>23.318420010016961</v>
      </c>
      <c r="BI36" s="56">
        <f t="shared" si="286"/>
        <v>23.722750791764149</v>
      </c>
      <c r="BJ36" s="56">
        <f t="shared" si="286"/>
        <v>24.127081573511337</v>
      </c>
      <c r="BK36" s="56">
        <f t="shared" si="286"/>
        <v>24.531412355258524</v>
      </c>
      <c r="BL36" s="56">
        <f t="shared" si="286"/>
        <v>24.935743137005712</v>
      </c>
      <c r="BM36" s="56">
        <f t="shared" si="286"/>
        <v>25.3400739187529</v>
      </c>
      <c r="BN36" s="56">
        <f t="shared" si="286"/>
        <v>25.744404700500088</v>
      </c>
      <c r="BO36" s="56">
        <f t="shared" si="286"/>
        <v>26.148735482247275</v>
      </c>
      <c r="BP36" s="56">
        <f t="shared" si="286"/>
        <v>26.553066263994463</v>
      </c>
      <c r="BQ36" s="56">
        <f t="shared" si="286"/>
        <v>26.957397045741651</v>
      </c>
      <c r="BR36" s="56">
        <f t="shared" si="286"/>
        <v>27.361727827488838</v>
      </c>
      <c r="BS36" s="56">
        <f t="shared" si="286"/>
        <v>27.766058609236026</v>
      </c>
      <c r="BT36" s="56">
        <f t="shared" si="286"/>
        <v>28.170389390983214</v>
      </c>
      <c r="BU36" s="56">
        <f t="shared" si="286"/>
        <v>28.574720172730402</v>
      </c>
      <c r="BV36" s="56">
        <f t="shared" si="286"/>
        <v>28.979050954477589</v>
      </c>
      <c r="BW36" s="56">
        <f t="shared" si="286"/>
        <v>29.383381736224777</v>
      </c>
      <c r="BX36" s="56">
        <f t="shared" si="286"/>
        <v>29.787712517971965</v>
      </c>
      <c r="BY36" s="56">
        <f t="shared" si="286"/>
        <v>30.192043299719153</v>
      </c>
      <c r="BZ36" s="56">
        <f t="shared" si="286"/>
        <v>30.59637408146634</v>
      </c>
      <c r="CA36" s="56">
        <f t="shared" si="286"/>
        <v>31.000704863213528</v>
      </c>
      <c r="CB36" s="56">
        <f t="shared" si="286"/>
        <v>31.405035644960716</v>
      </c>
      <c r="CC36" s="56">
        <f t="shared" si="286"/>
        <v>31.809366426707903</v>
      </c>
      <c r="CD36" s="56">
        <f t="shared" si="286"/>
        <v>32.213697208455088</v>
      </c>
      <c r="CE36" s="56">
        <f t="shared" si="286"/>
        <v>32.618027990202279</v>
      </c>
      <c r="CF36" s="56">
        <f t="shared" si="286"/>
        <v>33.02235877194947</v>
      </c>
      <c r="CG36" s="56">
        <f t="shared" si="286"/>
        <v>33.426689553696662</v>
      </c>
      <c r="CH36" s="56">
        <f t="shared" si="286"/>
        <v>33.831020335443853</v>
      </c>
      <c r="CI36" s="56">
        <f t="shared" si="286"/>
        <v>34.235351117191044</v>
      </c>
      <c r="CJ36" s="56">
        <f t="shared" si="286"/>
        <v>34.639681898938235</v>
      </c>
      <c r="CK36" s="56">
        <f t="shared" si="286"/>
        <v>35.044012680685427</v>
      </c>
      <c r="CL36" s="56">
        <f t="shared" si="286"/>
        <v>35.448343462432618</v>
      </c>
      <c r="CM36" s="56">
        <f t="shared" si="286"/>
        <v>35.852674244179809</v>
      </c>
      <c r="CN36" s="56">
        <f t="shared" si="286"/>
        <v>36.257005025927</v>
      </c>
      <c r="CO36" s="56">
        <f t="shared" si="286"/>
        <v>36.661335807674192</v>
      </c>
      <c r="CP36" s="56">
        <f t="shared" si="286"/>
        <v>37.065666589421383</v>
      </c>
      <c r="CQ36" s="56">
        <f t="shared" si="286"/>
        <v>37.469997371168574</v>
      </c>
      <c r="CR36" s="56">
        <f t="shared" si="286"/>
        <v>37.874328152915766</v>
      </c>
      <c r="CS36" s="56">
        <f t="shared" si="286"/>
        <v>38.278658934662957</v>
      </c>
      <c r="CT36" s="56">
        <f t="shared" si="286"/>
        <v>38.682989716410148</v>
      </c>
      <c r="CU36" s="56">
        <f t="shared" si="286"/>
        <v>39.087320498157339</v>
      </c>
      <c r="CV36" s="56">
        <f t="shared" si="286"/>
        <v>39.491651279904531</v>
      </c>
      <c r="CW36" s="56">
        <f t="shared" si="286"/>
        <v>39.895982061651722</v>
      </c>
      <c r="CX36" s="56">
        <f t="shared" si="286"/>
        <v>40.300312843398913</v>
      </c>
      <c r="CY36" s="56">
        <f t="shared" si="286"/>
        <v>40.704643625146105</v>
      </c>
      <c r="CZ36" s="56">
        <f t="shared" si="286"/>
        <v>41.108974406893296</v>
      </c>
      <c r="DA36" s="56">
        <f t="shared" si="286"/>
        <v>41.513305188640487</v>
      </c>
      <c r="DB36" s="56">
        <f t="shared" si="286"/>
        <v>41.917635970387678</v>
      </c>
      <c r="DC36" s="56">
        <f t="shared" si="286"/>
        <v>42.32196675213487</v>
      </c>
      <c r="DD36" s="56">
        <f t="shared" si="286"/>
        <v>42.726297533882061</v>
      </c>
      <c r="DE36" s="56">
        <f t="shared" si="286"/>
        <v>43.130628315629252</v>
      </c>
      <c r="DF36" s="56">
        <f t="shared" si="286"/>
        <v>43.534959097376444</v>
      </c>
      <c r="DG36" s="56">
        <f t="shared" si="286"/>
        <v>43.939289879123635</v>
      </c>
      <c r="DH36" s="56">
        <f t="shared" si="286"/>
        <v>44.343620660870826</v>
      </c>
      <c r="DI36" s="56">
        <f t="shared" ref="DI36:FT36" si="293">DH36+($AV36-$AU36)</f>
        <v>44.747951442618017</v>
      </c>
      <c r="DJ36" s="56">
        <f t="shared" si="293"/>
        <v>45.152282224365209</v>
      </c>
      <c r="DK36" s="56">
        <f t="shared" si="293"/>
        <v>45.5566130061124</v>
      </c>
      <c r="DL36" s="56">
        <f t="shared" si="293"/>
        <v>45.960943787859591</v>
      </c>
      <c r="DM36" s="56">
        <f t="shared" si="293"/>
        <v>46.365274569606783</v>
      </c>
      <c r="DN36" s="56">
        <f t="shared" si="293"/>
        <v>46.769605351353974</v>
      </c>
      <c r="DO36" s="56">
        <f t="shared" si="293"/>
        <v>47.173936133101165</v>
      </c>
      <c r="DP36" s="56">
        <f t="shared" si="293"/>
        <v>47.578266914848356</v>
      </c>
      <c r="DQ36" s="56">
        <f t="shared" si="293"/>
        <v>47.982597696595548</v>
      </c>
      <c r="DR36" s="56">
        <f t="shared" si="293"/>
        <v>48.386928478342739</v>
      </c>
      <c r="DS36" s="56">
        <f t="shared" si="293"/>
        <v>48.79125926008993</v>
      </c>
      <c r="DT36" s="56">
        <f t="shared" si="293"/>
        <v>49.195590041837121</v>
      </c>
      <c r="DU36" s="56">
        <f t="shared" si="293"/>
        <v>49.599920823584313</v>
      </c>
      <c r="DV36" s="56">
        <f t="shared" si="293"/>
        <v>50.004251605331504</v>
      </c>
      <c r="DW36" s="56">
        <f t="shared" si="293"/>
        <v>50.408582387078695</v>
      </c>
      <c r="DX36" s="56">
        <f t="shared" si="293"/>
        <v>50.812913168825887</v>
      </c>
      <c r="DY36" s="56">
        <f t="shared" si="293"/>
        <v>51.217243950573078</v>
      </c>
      <c r="DZ36" s="56">
        <f t="shared" si="293"/>
        <v>51.621574732320269</v>
      </c>
      <c r="EA36" s="56">
        <f t="shared" si="293"/>
        <v>52.02590551406746</v>
      </c>
      <c r="EB36" s="56">
        <f t="shared" si="293"/>
        <v>52.430236295814652</v>
      </c>
      <c r="EC36" s="56">
        <f t="shared" si="293"/>
        <v>52.834567077561843</v>
      </c>
      <c r="ED36" s="56">
        <f t="shared" si="293"/>
        <v>53.238897859309034</v>
      </c>
      <c r="EE36" s="56">
        <f t="shared" si="293"/>
        <v>53.643228641056226</v>
      </c>
      <c r="EF36" s="56">
        <f t="shared" si="293"/>
        <v>54.047559422803417</v>
      </c>
      <c r="EG36" s="56">
        <f t="shared" si="293"/>
        <v>54.451890204550608</v>
      </c>
      <c r="EH36" s="56">
        <f t="shared" si="293"/>
        <v>54.856220986297799</v>
      </c>
      <c r="EI36" s="56">
        <f t="shared" si="293"/>
        <v>55.260551768044991</v>
      </c>
      <c r="EJ36" s="56">
        <f t="shared" si="293"/>
        <v>55.664882549792182</v>
      </c>
      <c r="EK36" s="56">
        <f t="shared" si="293"/>
        <v>56.069213331539373</v>
      </c>
      <c r="EL36" s="56">
        <f t="shared" si="293"/>
        <v>56.473544113286565</v>
      </c>
      <c r="EM36" s="56">
        <f t="shared" si="293"/>
        <v>56.877874895033756</v>
      </c>
      <c r="EN36" s="56">
        <f t="shared" si="293"/>
        <v>57.282205676780947</v>
      </c>
      <c r="EO36" s="56">
        <f t="shared" si="293"/>
        <v>57.686536458528138</v>
      </c>
      <c r="EP36" s="56">
        <f t="shared" si="293"/>
        <v>58.09086724027533</v>
      </c>
      <c r="EQ36" s="56">
        <f t="shared" si="293"/>
        <v>58.495198022022521</v>
      </c>
      <c r="ER36" s="56">
        <f t="shared" si="293"/>
        <v>58.899528803769712</v>
      </c>
      <c r="ES36" s="56">
        <f t="shared" si="293"/>
        <v>59.303859585516904</v>
      </c>
      <c r="ET36" s="56">
        <f t="shared" si="293"/>
        <v>59.708190367264095</v>
      </c>
      <c r="EU36" s="56">
        <f t="shared" si="293"/>
        <v>60.112521149011286</v>
      </c>
      <c r="EV36" s="56">
        <f t="shared" si="293"/>
        <v>60.516851930758477</v>
      </c>
      <c r="EW36" s="56">
        <f t="shared" si="293"/>
        <v>60.921182712505669</v>
      </c>
      <c r="EX36" s="56">
        <f t="shared" si="293"/>
        <v>61.32551349425286</v>
      </c>
      <c r="EY36" s="56">
        <f t="shared" si="293"/>
        <v>61.729844276000051</v>
      </c>
      <c r="EZ36" s="56">
        <f t="shared" si="293"/>
        <v>62.134175057747242</v>
      </c>
      <c r="FA36" s="56">
        <f t="shared" si="293"/>
        <v>62.538505839494434</v>
      </c>
      <c r="FB36" s="56">
        <f t="shared" si="293"/>
        <v>62.942836621241625</v>
      </c>
      <c r="FC36" s="56">
        <f t="shared" si="293"/>
        <v>63.347167402988816</v>
      </c>
      <c r="FD36" s="56">
        <f t="shared" si="293"/>
        <v>63.751498184736008</v>
      </c>
      <c r="FE36" s="56">
        <f t="shared" si="293"/>
        <v>64.155828966483199</v>
      </c>
      <c r="FF36" s="56">
        <f t="shared" si="293"/>
        <v>64.56015974823039</v>
      </c>
      <c r="FG36" s="56">
        <f t="shared" si="293"/>
        <v>64.964490529977581</v>
      </c>
      <c r="FH36" s="56">
        <f t="shared" si="293"/>
        <v>65.368821311724773</v>
      </c>
      <c r="FI36" s="56">
        <f t="shared" si="293"/>
        <v>65.773152093471964</v>
      </c>
      <c r="FJ36" s="56">
        <f t="shared" si="293"/>
        <v>66.177482875219155</v>
      </c>
      <c r="FK36" s="56">
        <f t="shared" si="293"/>
        <v>66.581813656966347</v>
      </c>
      <c r="FL36" s="56">
        <f t="shared" si="293"/>
        <v>66.986144438713538</v>
      </c>
      <c r="FM36" s="56">
        <f t="shared" si="293"/>
        <v>67.390475220460729</v>
      </c>
      <c r="FN36" s="56">
        <f t="shared" si="293"/>
        <v>67.79480600220792</v>
      </c>
      <c r="FO36" s="56">
        <f t="shared" si="293"/>
        <v>68.199136783955112</v>
      </c>
      <c r="FP36" s="56">
        <f t="shared" si="293"/>
        <v>68.603467565702303</v>
      </c>
      <c r="FQ36" s="56">
        <f t="shared" si="293"/>
        <v>69.007798347449494</v>
      </c>
      <c r="FR36" s="56">
        <f t="shared" si="293"/>
        <v>69.412129129196686</v>
      </c>
      <c r="FS36" s="56">
        <f t="shared" si="293"/>
        <v>69.816459910943877</v>
      </c>
      <c r="FT36" s="56">
        <f t="shared" si="293"/>
        <v>70.220790692691068</v>
      </c>
      <c r="FU36" s="56">
        <f t="shared" ref="FU36" si="294">FT36+($AV36-$AU36)</f>
        <v>70.625121474438259</v>
      </c>
      <c r="FV36" s="56">
        <f t="shared" si="280"/>
        <v>71.029452256185451</v>
      </c>
      <c r="FW36" s="56">
        <f t="shared" si="280"/>
        <v>71.433783037932642</v>
      </c>
      <c r="FX36" s="56">
        <f t="shared" si="280"/>
        <v>71.838113819679833</v>
      </c>
      <c r="FY36" s="56">
        <f t="shared" si="280"/>
        <v>72.242444601427025</v>
      </c>
      <c r="FZ36" s="56">
        <f t="shared" si="280"/>
        <v>72.646775383174216</v>
      </c>
      <c r="GA36" s="56">
        <f t="shared" si="280"/>
        <v>73.051106164921407</v>
      </c>
      <c r="GB36" s="56">
        <f t="shared" si="280"/>
        <v>73.455436946668598</v>
      </c>
      <c r="GC36" s="56">
        <f t="shared" si="280"/>
        <v>73.85976772841579</v>
      </c>
      <c r="GD36" s="56">
        <f t="shared" si="280"/>
        <v>74.264098510162981</v>
      </c>
      <c r="GE36" s="56">
        <f t="shared" si="280"/>
        <v>74.668429291910172</v>
      </c>
      <c r="GF36" s="56">
        <f t="shared" si="280"/>
        <v>75.072760073657363</v>
      </c>
      <c r="GG36" s="56">
        <f t="shared" si="280"/>
        <v>75.477090855404555</v>
      </c>
      <c r="GH36" s="56">
        <f t="shared" si="280"/>
        <v>75.881421637151746</v>
      </c>
      <c r="GI36" s="56">
        <f t="shared" si="280"/>
        <v>76.285752418898937</v>
      </c>
      <c r="GJ36" s="56">
        <f t="shared" si="280"/>
        <v>76.690083200646129</v>
      </c>
      <c r="GK36" s="56">
        <f t="shared" si="280"/>
        <v>77.09441398239332</v>
      </c>
      <c r="GL36" s="56">
        <f t="shared" si="280"/>
        <v>77.498744764140511</v>
      </c>
      <c r="GM36" s="56">
        <f t="shared" si="280"/>
        <v>77.903075545887702</v>
      </c>
      <c r="GN36" s="56">
        <f t="shared" si="280"/>
        <v>78.307406327634894</v>
      </c>
      <c r="GO36" s="56">
        <f t="shared" si="280"/>
        <v>78.711737109382085</v>
      </c>
      <c r="GP36" s="56">
        <f t="shared" si="280"/>
        <v>79.116067891129276</v>
      </c>
      <c r="GQ36" s="56">
        <f t="shared" si="280"/>
        <v>79.520398672876468</v>
      </c>
      <c r="GR36" s="56">
        <f t="shared" si="280"/>
        <v>79.924729454623659</v>
      </c>
      <c r="GS36" s="2"/>
    </row>
    <row r="37" spans="1:201" x14ac:dyDescent="0.25">
      <c r="A37" s="32" t="str">
        <f>Data_Enersys_VRLA!A251</f>
        <v>Enersys Powersafe SBS 390</v>
      </c>
      <c r="B37" s="56">
        <f t="shared" si="242"/>
        <v>0.45234427420104689</v>
      </c>
      <c r="C37" s="56">
        <f t="shared" ref="C37:G41" si="295">$H37</f>
        <v>0.45234427420104689</v>
      </c>
      <c r="D37" s="56">
        <f t="shared" si="295"/>
        <v>0.45234427420104689</v>
      </c>
      <c r="E37" s="56">
        <f t="shared" si="295"/>
        <v>0.45234427420104689</v>
      </c>
      <c r="F37" s="56">
        <f t="shared" si="295"/>
        <v>0.45234427420104689</v>
      </c>
      <c r="G37" s="56">
        <f t="shared" si="295"/>
        <v>0.45234427420104689</v>
      </c>
      <c r="H37" s="68">
        <f>VLOOKUP(H$25,Data_Enersys_VRLA!$A$256:$E$275,4)</f>
        <v>0.45234427420104689</v>
      </c>
      <c r="I37" s="68">
        <f>VLOOKUP(I$25,Data_Enersys_VRLA!$A$256:$E$275,4)</f>
        <v>0.56493717427841039</v>
      </c>
      <c r="J37" s="68">
        <f>VLOOKUP(J$25,Data_Enersys_VRLA!$A$256:$E$275,4)</f>
        <v>0.67544748395812226</v>
      </c>
      <c r="K37" s="69">
        <f t="shared" si="243"/>
        <v>0.82986318148692173</v>
      </c>
      <c r="L37" s="68">
        <f>VLOOKUP(L$25,Data_Enersys_VRLA!$A$256:$E$275,4)</f>
        <v>0.98427887901572109</v>
      </c>
      <c r="M37" s="69">
        <f t="shared" si="244"/>
        <v>1.1753989654369523</v>
      </c>
      <c r="N37" s="69">
        <f t="shared" si="245"/>
        <v>1.3665190518581833</v>
      </c>
      <c r="O37" s="68">
        <f>VLOOKUP(O$25,Data_Enersys_VRLA!$A$256:$E$275,4)</f>
        <v>1.5576391382794146</v>
      </c>
      <c r="P37" s="56">
        <f t="shared" si="246"/>
        <v>2.5981039839365536</v>
      </c>
      <c r="Q37" s="68">
        <f>VLOOKUP(Q$25,Data_Enersys_VRLA!$A$256:$E$275,4)</f>
        <v>3.6385688295936931</v>
      </c>
      <c r="R37" s="68">
        <f>VLOOKUP(R$25,Data_Enersys_VRLA!$A$256:$E$275,4)</f>
        <v>5.6229441110593941</v>
      </c>
      <c r="S37" s="56">
        <f t="shared" si="247"/>
        <v>6.1208613445074089</v>
      </c>
      <c r="T37" s="68">
        <f>VLOOKUP(T$25,Data_Enersys_VRLA!$A$256:$E$275,4)</f>
        <v>6.6187785779554229</v>
      </c>
      <c r="U37" s="56">
        <f t="shared" si="248"/>
        <v>7.1080517377221479</v>
      </c>
      <c r="V37" s="68">
        <f>VLOOKUP(V$25,Data_Enersys_VRLA!$A$256:$E$275,4)</f>
        <v>7.597324897488873</v>
      </c>
      <c r="W37" s="56">
        <f t="shared" si="249"/>
        <v>8.0426942789831628</v>
      </c>
      <c r="X37" s="68">
        <f>VLOOKUP(X$25,Data_Enersys_VRLA!$A$256:$E$275,4)</f>
        <v>8.4880636604774526</v>
      </c>
      <c r="Y37" s="56">
        <f t="shared" si="250"/>
        <v>8.9777596408896141</v>
      </c>
      <c r="Z37" s="68">
        <f>VLOOKUP(Z$25,Data_Enersys_VRLA!$A$256:$E$275,4)</f>
        <v>9.4674556213017755</v>
      </c>
      <c r="AA37" s="56">
        <f t="shared" si="251"/>
        <v>9.8997286372110196</v>
      </c>
      <c r="AB37" s="68">
        <f>VLOOKUP(AB$25,Data_Enersys_VRLA!$A$256:$E$275,4)</f>
        <v>10.332001653120264</v>
      </c>
      <c r="AC37" s="56">
        <f t="shared" si="252"/>
        <v>10.786065936296865</v>
      </c>
      <c r="AD37" s="56">
        <f t="shared" si="253"/>
        <v>11.240130219473466</v>
      </c>
      <c r="AE37" s="56">
        <f t="shared" si="254"/>
        <v>11.694194502650067</v>
      </c>
      <c r="AF37" s="56">
        <f t="shared" si="255"/>
        <v>12.148258785826668</v>
      </c>
      <c r="AG37" s="56">
        <f t="shared" si="256"/>
        <v>12.602323069003269</v>
      </c>
      <c r="AH37" s="56">
        <f t="shared" si="257"/>
        <v>13.056387352179872</v>
      </c>
      <c r="AI37" s="56">
        <f t="shared" si="258"/>
        <v>13.510451635356471</v>
      </c>
      <c r="AJ37" s="56">
        <f t="shared" si="259"/>
        <v>13.964515918533074</v>
      </c>
      <c r="AK37" s="56">
        <f t="shared" si="260"/>
        <v>14.418580201709673</v>
      </c>
      <c r="AL37" s="56">
        <f t="shared" si="261"/>
        <v>14.872644484886276</v>
      </c>
      <c r="AM37" s="56">
        <f t="shared" si="262"/>
        <v>15.326708768062876</v>
      </c>
      <c r="AN37" s="56">
        <f t="shared" si="263"/>
        <v>15.780773051239478</v>
      </c>
      <c r="AO37" s="56">
        <f t="shared" si="264"/>
        <v>16.234837334416078</v>
      </c>
      <c r="AP37" s="56">
        <f t="shared" si="265"/>
        <v>16.688901617592681</v>
      </c>
      <c r="AQ37" s="56">
        <f t="shared" si="266"/>
        <v>17.142965900769283</v>
      </c>
      <c r="AR37" s="56">
        <f t="shared" si="267"/>
        <v>17.597030183945883</v>
      </c>
      <c r="AS37" s="56">
        <f t="shared" si="268"/>
        <v>18.051094467122482</v>
      </c>
      <c r="AT37" s="56">
        <f t="shared" si="269"/>
        <v>18.505158750299085</v>
      </c>
      <c r="AU37" s="56">
        <f t="shared" si="270"/>
        <v>18.959223033475688</v>
      </c>
      <c r="AV37" s="68">
        <f>VLOOKUP(AV$25,Data_Enersys_VRLA!$A$256:$E$275,4)</f>
        <v>19.413287316652287</v>
      </c>
      <c r="AW37" s="56">
        <f t="shared" ref="AW37" si="296">AV37+($AV37-$AU37)</f>
        <v>19.867351599828886</v>
      </c>
      <c r="AX37" s="56">
        <f t="shared" si="286"/>
        <v>20.321415883005486</v>
      </c>
      <c r="AY37" s="56">
        <f t="shared" si="286"/>
        <v>20.775480166182085</v>
      </c>
      <c r="AZ37" s="56">
        <f t="shared" ref="AZ37:DK39" si="297">AY37+($AV37-$AU37)</f>
        <v>21.229544449358684</v>
      </c>
      <c r="BA37" s="56">
        <f t="shared" si="297"/>
        <v>21.683608732535284</v>
      </c>
      <c r="BB37" s="56">
        <f t="shared" si="297"/>
        <v>22.137673015711883</v>
      </c>
      <c r="BC37" s="56">
        <f t="shared" si="297"/>
        <v>22.591737298888482</v>
      </c>
      <c r="BD37" s="56">
        <f t="shared" si="297"/>
        <v>23.045801582065081</v>
      </c>
      <c r="BE37" s="56">
        <f t="shared" si="297"/>
        <v>23.499865865241681</v>
      </c>
      <c r="BF37" s="56">
        <f t="shared" si="297"/>
        <v>23.95393014841828</v>
      </c>
      <c r="BG37" s="56">
        <f t="shared" si="297"/>
        <v>24.407994431594879</v>
      </c>
      <c r="BH37" s="56">
        <f t="shared" si="297"/>
        <v>24.862058714771479</v>
      </c>
      <c r="BI37" s="56">
        <f t="shared" si="297"/>
        <v>25.316122997948078</v>
      </c>
      <c r="BJ37" s="56">
        <f t="shared" si="297"/>
        <v>25.770187281124677</v>
      </c>
      <c r="BK37" s="56">
        <f t="shared" si="297"/>
        <v>26.224251564301277</v>
      </c>
      <c r="BL37" s="56">
        <f t="shared" si="297"/>
        <v>26.678315847477876</v>
      </c>
      <c r="BM37" s="56">
        <f t="shared" si="297"/>
        <v>27.132380130654475</v>
      </c>
      <c r="BN37" s="56">
        <f t="shared" si="297"/>
        <v>27.586444413831074</v>
      </c>
      <c r="BO37" s="56">
        <f t="shared" si="297"/>
        <v>28.040508697007674</v>
      </c>
      <c r="BP37" s="56">
        <f t="shared" si="297"/>
        <v>28.494572980184273</v>
      </c>
      <c r="BQ37" s="56">
        <f t="shared" si="297"/>
        <v>28.948637263360872</v>
      </c>
      <c r="BR37" s="56">
        <f t="shared" si="297"/>
        <v>29.402701546537472</v>
      </c>
      <c r="BS37" s="56">
        <f t="shared" si="297"/>
        <v>29.856765829714071</v>
      </c>
      <c r="BT37" s="56">
        <f t="shared" si="297"/>
        <v>30.31083011289067</v>
      </c>
      <c r="BU37" s="56">
        <f t="shared" si="297"/>
        <v>30.76489439606727</v>
      </c>
      <c r="BV37" s="56">
        <f t="shared" si="297"/>
        <v>31.218958679243869</v>
      </c>
      <c r="BW37" s="56">
        <f t="shared" si="297"/>
        <v>31.673022962420468</v>
      </c>
      <c r="BX37" s="56">
        <f t="shared" si="297"/>
        <v>32.127087245597068</v>
      </c>
      <c r="BY37" s="56">
        <f t="shared" si="297"/>
        <v>32.581151528773667</v>
      </c>
      <c r="BZ37" s="56">
        <f t="shared" si="297"/>
        <v>33.035215811950266</v>
      </c>
      <c r="CA37" s="56">
        <f t="shared" si="297"/>
        <v>33.489280095126865</v>
      </c>
      <c r="CB37" s="56">
        <f t="shared" si="297"/>
        <v>33.943344378303465</v>
      </c>
      <c r="CC37" s="56">
        <f t="shared" si="297"/>
        <v>34.397408661480064</v>
      </c>
      <c r="CD37" s="56">
        <f t="shared" si="297"/>
        <v>34.851472944656663</v>
      </c>
      <c r="CE37" s="56">
        <f t="shared" si="297"/>
        <v>35.305537227833263</v>
      </c>
      <c r="CF37" s="56">
        <f t="shared" si="297"/>
        <v>35.759601511009862</v>
      </c>
      <c r="CG37" s="56">
        <f t="shared" si="297"/>
        <v>36.213665794186461</v>
      </c>
      <c r="CH37" s="56">
        <f t="shared" si="297"/>
        <v>36.667730077363061</v>
      </c>
      <c r="CI37" s="56">
        <f t="shared" si="297"/>
        <v>37.12179436053966</v>
      </c>
      <c r="CJ37" s="56">
        <f t="shared" si="297"/>
        <v>37.575858643716259</v>
      </c>
      <c r="CK37" s="56">
        <f t="shared" si="297"/>
        <v>38.029922926892858</v>
      </c>
      <c r="CL37" s="56">
        <f t="shared" si="297"/>
        <v>38.483987210069458</v>
      </c>
      <c r="CM37" s="56">
        <f t="shared" si="297"/>
        <v>38.938051493246057</v>
      </c>
      <c r="CN37" s="56">
        <f t="shared" si="297"/>
        <v>39.392115776422656</v>
      </c>
      <c r="CO37" s="56">
        <f t="shared" si="297"/>
        <v>39.846180059599256</v>
      </c>
      <c r="CP37" s="56">
        <f t="shared" si="297"/>
        <v>40.300244342775855</v>
      </c>
      <c r="CQ37" s="56">
        <f t="shared" si="297"/>
        <v>40.754308625952454</v>
      </c>
      <c r="CR37" s="56">
        <f t="shared" si="297"/>
        <v>41.208372909129054</v>
      </c>
      <c r="CS37" s="56">
        <f t="shared" si="297"/>
        <v>41.662437192305653</v>
      </c>
      <c r="CT37" s="56">
        <f t="shared" si="297"/>
        <v>42.116501475482252</v>
      </c>
      <c r="CU37" s="56">
        <f t="shared" si="297"/>
        <v>42.570565758658852</v>
      </c>
      <c r="CV37" s="56">
        <f t="shared" si="297"/>
        <v>43.024630041835451</v>
      </c>
      <c r="CW37" s="56">
        <f t="shared" si="297"/>
        <v>43.47869432501205</v>
      </c>
      <c r="CX37" s="56">
        <f t="shared" si="297"/>
        <v>43.932758608188649</v>
      </c>
      <c r="CY37" s="56">
        <f t="shared" si="297"/>
        <v>44.386822891365249</v>
      </c>
      <c r="CZ37" s="56">
        <f t="shared" si="297"/>
        <v>44.840887174541848</v>
      </c>
      <c r="DA37" s="56">
        <f t="shared" si="297"/>
        <v>45.294951457718447</v>
      </c>
      <c r="DB37" s="56">
        <f t="shared" si="297"/>
        <v>45.749015740895047</v>
      </c>
      <c r="DC37" s="56">
        <f t="shared" si="297"/>
        <v>46.203080024071646</v>
      </c>
      <c r="DD37" s="56">
        <f t="shared" si="297"/>
        <v>46.657144307248245</v>
      </c>
      <c r="DE37" s="56">
        <f t="shared" si="297"/>
        <v>47.111208590424845</v>
      </c>
      <c r="DF37" s="56">
        <f t="shared" si="297"/>
        <v>47.565272873601444</v>
      </c>
      <c r="DG37" s="56">
        <f t="shared" si="297"/>
        <v>48.019337156778043</v>
      </c>
      <c r="DH37" s="56">
        <f t="shared" si="297"/>
        <v>48.473401439954642</v>
      </c>
      <c r="DI37" s="56">
        <f t="shared" si="297"/>
        <v>48.927465723131242</v>
      </c>
      <c r="DJ37" s="56">
        <f t="shared" si="297"/>
        <v>49.381530006307841</v>
      </c>
      <c r="DK37" s="56">
        <f t="shared" si="297"/>
        <v>49.83559428948444</v>
      </c>
      <c r="DL37" s="56">
        <f t="shared" ref="DL37:FU37" si="298">DK37+($AV37-$AU37)</f>
        <v>50.28965857266104</v>
      </c>
      <c r="DM37" s="56">
        <f t="shared" si="298"/>
        <v>50.743722855837639</v>
      </c>
      <c r="DN37" s="56">
        <f t="shared" si="298"/>
        <v>51.197787139014238</v>
      </c>
      <c r="DO37" s="56">
        <f t="shared" si="298"/>
        <v>51.651851422190838</v>
      </c>
      <c r="DP37" s="56">
        <f t="shared" si="298"/>
        <v>52.105915705367437</v>
      </c>
      <c r="DQ37" s="56">
        <f t="shared" si="298"/>
        <v>52.559979988544036</v>
      </c>
      <c r="DR37" s="56">
        <f t="shared" si="298"/>
        <v>53.014044271720635</v>
      </c>
      <c r="DS37" s="56">
        <f t="shared" si="298"/>
        <v>53.468108554897235</v>
      </c>
      <c r="DT37" s="56">
        <f t="shared" si="298"/>
        <v>53.922172838073834</v>
      </c>
      <c r="DU37" s="56">
        <f t="shared" si="298"/>
        <v>54.376237121250433</v>
      </c>
      <c r="DV37" s="56">
        <f t="shared" si="298"/>
        <v>54.830301404427033</v>
      </c>
      <c r="DW37" s="56">
        <f t="shared" si="298"/>
        <v>55.284365687603632</v>
      </c>
      <c r="DX37" s="56">
        <f t="shared" si="298"/>
        <v>55.738429970780231</v>
      </c>
      <c r="DY37" s="56">
        <f t="shared" si="298"/>
        <v>56.192494253956831</v>
      </c>
      <c r="DZ37" s="56">
        <f t="shared" si="298"/>
        <v>56.64655853713343</v>
      </c>
      <c r="EA37" s="56">
        <f t="shared" si="298"/>
        <v>57.100622820310029</v>
      </c>
      <c r="EB37" s="56">
        <f t="shared" si="298"/>
        <v>57.554687103486629</v>
      </c>
      <c r="EC37" s="56">
        <f t="shared" si="298"/>
        <v>58.008751386663228</v>
      </c>
      <c r="ED37" s="56">
        <f t="shared" si="298"/>
        <v>58.462815669839827</v>
      </c>
      <c r="EE37" s="56">
        <f t="shared" si="298"/>
        <v>58.916879953016426</v>
      </c>
      <c r="EF37" s="56">
        <f t="shared" si="298"/>
        <v>59.370944236193026</v>
      </c>
      <c r="EG37" s="56">
        <f t="shared" si="298"/>
        <v>59.825008519369625</v>
      </c>
      <c r="EH37" s="56">
        <f t="shared" si="298"/>
        <v>60.279072802546224</v>
      </c>
      <c r="EI37" s="56">
        <f t="shared" si="298"/>
        <v>60.733137085722824</v>
      </c>
      <c r="EJ37" s="56">
        <f t="shared" si="298"/>
        <v>61.187201368899423</v>
      </c>
      <c r="EK37" s="56">
        <f t="shared" si="298"/>
        <v>61.641265652076022</v>
      </c>
      <c r="EL37" s="56">
        <f t="shared" si="298"/>
        <v>62.095329935252622</v>
      </c>
      <c r="EM37" s="56">
        <f t="shared" si="298"/>
        <v>62.549394218429221</v>
      </c>
      <c r="EN37" s="56">
        <f t="shared" si="298"/>
        <v>63.00345850160582</v>
      </c>
      <c r="EO37" s="56">
        <f t="shared" si="298"/>
        <v>63.457522784782419</v>
      </c>
      <c r="EP37" s="56">
        <f t="shared" si="298"/>
        <v>63.911587067959019</v>
      </c>
      <c r="EQ37" s="56">
        <f t="shared" si="298"/>
        <v>64.365651351135625</v>
      </c>
      <c r="ER37" s="56">
        <f t="shared" si="298"/>
        <v>64.819715634312217</v>
      </c>
      <c r="ES37" s="56">
        <f t="shared" si="298"/>
        <v>65.27377991748881</v>
      </c>
      <c r="ET37" s="56">
        <f t="shared" si="298"/>
        <v>65.727844200665402</v>
      </c>
      <c r="EU37" s="56">
        <f t="shared" si="298"/>
        <v>66.181908483841994</v>
      </c>
      <c r="EV37" s="56">
        <f t="shared" si="298"/>
        <v>66.635972767018586</v>
      </c>
      <c r="EW37" s="56">
        <f t="shared" si="298"/>
        <v>67.090037050195178</v>
      </c>
      <c r="EX37" s="56">
        <f t="shared" si="298"/>
        <v>67.544101333371771</v>
      </c>
      <c r="EY37" s="56">
        <f t="shared" si="298"/>
        <v>67.998165616548363</v>
      </c>
      <c r="EZ37" s="56">
        <f t="shared" si="298"/>
        <v>68.452229899724955</v>
      </c>
      <c r="FA37" s="56">
        <f t="shared" si="298"/>
        <v>68.906294182901547</v>
      </c>
      <c r="FB37" s="56">
        <f t="shared" si="298"/>
        <v>69.360358466078139</v>
      </c>
      <c r="FC37" s="56">
        <f t="shared" si="298"/>
        <v>69.814422749254732</v>
      </c>
      <c r="FD37" s="56">
        <f t="shared" si="298"/>
        <v>70.268487032431324</v>
      </c>
      <c r="FE37" s="56">
        <f t="shared" si="298"/>
        <v>70.722551315607916</v>
      </c>
      <c r="FF37" s="56">
        <f t="shared" si="298"/>
        <v>71.176615598784508</v>
      </c>
      <c r="FG37" s="56">
        <f t="shared" si="298"/>
        <v>71.6306798819611</v>
      </c>
      <c r="FH37" s="56">
        <f t="shared" si="298"/>
        <v>72.084744165137693</v>
      </c>
      <c r="FI37" s="56">
        <f t="shared" si="298"/>
        <v>72.538808448314285</v>
      </c>
      <c r="FJ37" s="56">
        <f t="shared" si="298"/>
        <v>72.992872731490877</v>
      </c>
      <c r="FK37" s="56">
        <f t="shared" si="298"/>
        <v>73.446937014667469</v>
      </c>
      <c r="FL37" s="56">
        <f t="shared" si="298"/>
        <v>73.901001297844061</v>
      </c>
      <c r="FM37" s="56">
        <f t="shared" si="298"/>
        <v>74.355065581020654</v>
      </c>
      <c r="FN37" s="56">
        <f t="shared" si="298"/>
        <v>74.809129864197246</v>
      </c>
      <c r="FO37" s="56">
        <f t="shared" si="298"/>
        <v>75.263194147373838</v>
      </c>
      <c r="FP37" s="56">
        <f t="shared" si="298"/>
        <v>75.71725843055043</v>
      </c>
      <c r="FQ37" s="56">
        <f t="shared" si="298"/>
        <v>76.171322713727022</v>
      </c>
      <c r="FR37" s="56">
        <f t="shared" si="298"/>
        <v>76.625386996903615</v>
      </c>
      <c r="FS37" s="56">
        <f t="shared" si="298"/>
        <v>77.079451280080207</v>
      </c>
      <c r="FT37" s="56">
        <f t="shared" si="298"/>
        <v>77.533515563256799</v>
      </c>
      <c r="FU37" s="56">
        <f t="shared" si="298"/>
        <v>77.987579846433391</v>
      </c>
      <c r="FV37" s="56">
        <f t="shared" si="280"/>
        <v>78.441644129609983</v>
      </c>
      <c r="FW37" s="56">
        <f t="shared" si="280"/>
        <v>78.895708412786576</v>
      </c>
      <c r="FX37" s="56">
        <f t="shared" si="280"/>
        <v>79.349772695963168</v>
      </c>
      <c r="FY37" s="56">
        <f t="shared" si="280"/>
        <v>79.80383697913976</v>
      </c>
      <c r="FZ37" s="56">
        <f t="shared" si="280"/>
        <v>80.257901262316352</v>
      </c>
      <c r="GA37" s="56">
        <f t="shared" si="280"/>
        <v>80.711965545492944</v>
      </c>
      <c r="GB37" s="56">
        <f t="shared" si="280"/>
        <v>81.166029828669537</v>
      </c>
      <c r="GC37" s="56">
        <f t="shared" si="280"/>
        <v>81.620094111846129</v>
      </c>
      <c r="GD37" s="56">
        <f t="shared" si="280"/>
        <v>82.074158395022721</v>
      </c>
      <c r="GE37" s="56">
        <f t="shared" si="280"/>
        <v>82.528222678199313</v>
      </c>
      <c r="GF37" s="56">
        <f t="shared" si="280"/>
        <v>82.982286961375905</v>
      </c>
      <c r="GG37" s="56">
        <f t="shared" si="280"/>
        <v>83.436351244552498</v>
      </c>
      <c r="GH37" s="56">
        <f t="shared" si="280"/>
        <v>83.89041552772909</v>
      </c>
      <c r="GI37" s="56">
        <f t="shared" si="280"/>
        <v>84.344479810905682</v>
      </c>
      <c r="GJ37" s="56">
        <f t="shared" si="280"/>
        <v>84.798544094082274</v>
      </c>
      <c r="GK37" s="56">
        <f t="shared" si="280"/>
        <v>85.252608377258866</v>
      </c>
      <c r="GL37" s="56">
        <f t="shared" si="280"/>
        <v>85.706672660435459</v>
      </c>
      <c r="GM37" s="56">
        <f t="shared" si="280"/>
        <v>86.160736943612051</v>
      </c>
      <c r="GN37" s="56">
        <f t="shared" si="280"/>
        <v>86.614801226788643</v>
      </c>
      <c r="GO37" s="56">
        <f t="shared" si="280"/>
        <v>87.068865509965235</v>
      </c>
      <c r="GP37" s="56">
        <f t="shared" si="280"/>
        <v>87.522929793141827</v>
      </c>
      <c r="GQ37" s="56">
        <f t="shared" si="280"/>
        <v>87.97699407631842</v>
      </c>
      <c r="GR37" s="56">
        <f t="shared" si="280"/>
        <v>88.431058359495012</v>
      </c>
      <c r="GS37" s="2"/>
    </row>
    <row r="38" spans="1:201" x14ac:dyDescent="0.25">
      <c r="A38" s="32" t="str">
        <f>Data_Enersys_VRLA!A276</f>
        <v>Enersys Powersafe SBS B8</v>
      </c>
      <c r="B38" s="56">
        <f t="shared" si="242"/>
        <v>0.22731676777915244</v>
      </c>
      <c r="C38" s="56">
        <f t="shared" si="295"/>
        <v>0.22731676777915244</v>
      </c>
      <c r="D38" s="56">
        <f t="shared" si="295"/>
        <v>0.22731676777915244</v>
      </c>
      <c r="E38" s="56">
        <f t="shared" si="295"/>
        <v>0.22731676777915244</v>
      </c>
      <c r="F38" s="56">
        <f t="shared" si="295"/>
        <v>0.22731676777915244</v>
      </c>
      <c r="G38" s="56">
        <f t="shared" si="295"/>
        <v>0.22731676777915244</v>
      </c>
      <c r="H38" s="68">
        <f>VLOOKUP(H$25,Data_Enersys_VRLA!$A$281:$E$300,4)</f>
        <v>0.22731676777915244</v>
      </c>
      <c r="I38" s="68">
        <f>VLOOKUP(I$25,Data_Enersys_VRLA!$A$281:$E$300,4)</f>
        <v>0.38963345073436317</v>
      </c>
      <c r="J38" s="68">
        <f>VLOOKUP(J$25,Data_Enersys_VRLA!$A$281:$E$300,4)</f>
        <v>0.52844965001039579</v>
      </c>
      <c r="K38" s="69">
        <f t="shared" si="243"/>
        <v>0.70644608062358283</v>
      </c>
      <c r="L38" s="68">
        <f>VLOOKUP(L$25,Data_Enersys_VRLA!$A$281:$E$300,4)</f>
        <v>0.88444251123676976</v>
      </c>
      <c r="M38" s="69">
        <f t="shared" si="244"/>
        <v>1.0850171642029676</v>
      </c>
      <c r="N38" s="69">
        <f t="shared" si="245"/>
        <v>1.2855918171691654</v>
      </c>
      <c r="O38" s="68">
        <f>VLOOKUP(O$25,Data_Enersys_VRLA!$A$281:$E$300,4)</f>
        <v>1.4861664701353632</v>
      </c>
      <c r="P38" s="56">
        <f t="shared" si="246"/>
        <v>2.5296343128558729</v>
      </c>
      <c r="Q38" s="68">
        <f>VLOOKUP(Q$25,Data_Enersys_VRLA!$A$281:$E$300,4)</f>
        <v>3.5731021555763824</v>
      </c>
      <c r="R38" s="68">
        <f>VLOOKUP(R$25,Data_Enersys_VRLA!$A$281:$E$300,4)</f>
        <v>5.5578637394036141</v>
      </c>
      <c r="S38" s="56">
        <f t="shared" si="247"/>
        <v>6.0578389293499644</v>
      </c>
      <c r="T38" s="68">
        <f>VLOOKUP(T$25,Data_Enersys_VRLA!$A$281:$E$300,4)</f>
        <v>6.5578141192963137</v>
      </c>
      <c r="U38" s="56">
        <f t="shared" si="248"/>
        <v>7.0646983024303296</v>
      </c>
      <c r="V38" s="68">
        <f>VLOOKUP(V$25,Data_Enersys_VRLA!$A$281:$E$300,4)</f>
        <v>7.5715824855643445</v>
      </c>
      <c r="W38" s="56">
        <f t="shared" si="249"/>
        <v>7.956731413722343</v>
      </c>
      <c r="X38" s="68">
        <f>VLOOKUP(X$25,Data_Enersys_VRLA!$A$281:$E$300,4)</f>
        <v>8.3418803418803424</v>
      </c>
      <c r="Y38" s="56">
        <f t="shared" si="250"/>
        <v>8.8399030488582735</v>
      </c>
      <c r="Z38" s="68">
        <f>VLOOKUP(Z$25,Data_Enersys_VRLA!$A$281:$E$300,4)</f>
        <v>9.3379257558362045</v>
      </c>
      <c r="AA38" s="56">
        <f t="shared" si="251"/>
        <v>9.8428039375207526</v>
      </c>
      <c r="AB38" s="68">
        <f>VLOOKUP(AB$25,Data_Enersys_VRLA!$A$281:$E$300,4)</f>
        <v>10.347682119205299</v>
      </c>
      <c r="AC38" s="56">
        <f t="shared" si="252"/>
        <v>10.851539843310393</v>
      </c>
      <c r="AD38" s="56">
        <f t="shared" si="253"/>
        <v>11.355397567415489</v>
      </c>
      <c r="AE38" s="56">
        <f t="shared" si="254"/>
        <v>11.859255291520583</v>
      </c>
      <c r="AF38" s="56">
        <f t="shared" si="255"/>
        <v>12.363113015625677</v>
      </c>
      <c r="AG38" s="56">
        <f t="shared" si="256"/>
        <v>12.866970739730771</v>
      </c>
      <c r="AH38" s="56">
        <f t="shared" si="257"/>
        <v>13.370828463835867</v>
      </c>
      <c r="AI38" s="56">
        <f t="shared" si="258"/>
        <v>13.874686187940961</v>
      </c>
      <c r="AJ38" s="56">
        <f t="shared" si="259"/>
        <v>14.378543912046055</v>
      </c>
      <c r="AK38" s="56">
        <f t="shared" si="260"/>
        <v>14.882401636151151</v>
      </c>
      <c r="AL38" s="56">
        <f t="shared" si="261"/>
        <v>15.386259360256245</v>
      </c>
      <c r="AM38" s="56">
        <f t="shared" si="262"/>
        <v>15.890117084361339</v>
      </c>
      <c r="AN38" s="56">
        <f t="shared" si="263"/>
        <v>16.393974808466435</v>
      </c>
      <c r="AO38" s="56">
        <f t="shared" si="264"/>
        <v>16.897832532571528</v>
      </c>
      <c r="AP38" s="56">
        <f t="shared" si="265"/>
        <v>17.401690256676623</v>
      </c>
      <c r="AQ38" s="56">
        <f t="shared" si="266"/>
        <v>17.905547980781719</v>
      </c>
      <c r="AR38" s="56">
        <f t="shared" si="267"/>
        <v>18.409405704886815</v>
      </c>
      <c r="AS38" s="56">
        <f t="shared" si="268"/>
        <v>18.913263428991907</v>
      </c>
      <c r="AT38" s="56">
        <f t="shared" si="269"/>
        <v>19.417121153097</v>
      </c>
      <c r="AU38" s="56">
        <f t="shared" si="270"/>
        <v>19.920978877202096</v>
      </c>
      <c r="AV38" s="68">
        <f>VLOOKUP(AV$25,Data_Enersys_VRLA!$A$281:$E$300,4)</f>
        <v>20.424836601307192</v>
      </c>
      <c r="AW38" s="56">
        <f t="shared" ref="AW38:DH40" si="299">AV38+($AV38-$AU38)</f>
        <v>20.928694325412287</v>
      </c>
      <c r="AX38" s="56">
        <f t="shared" si="299"/>
        <v>21.432552049517383</v>
      </c>
      <c r="AY38" s="56">
        <f t="shared" si="299"/>
        <v>21.936409773622479</v>
      </c>
      <c r="AZ38" s="56">
        <f t="shared" si="299"/>
        <v>22.440267497727575</v>
      </c>
      <c r="BA38" s="56">
        <f t="shared" si="299"/>
        <v>22.944125221832671</v>
      </c>
      <c r="BB38" s="56">
        <f t="shared" si="299"/>
        <v>23.447982945937767</v>
      </c>
      <c r="BC38" s="56">
        <f t="shared" si="299"/>
        <v>23.951840670042863</v>
      </c>
      <c r="BD38" s="56">
        <f t="shared" si="299"/>
        <v>24.455698394147959</v>
      </c>
      <c r="BE38" s="56">
        <f t="shared" si="299"/>
        <v>24.959556118253055</v>
      </c>
      <c r="BF38" s="56">
        <f t="shared" si="299"/>
        <v>25.46341384235815</v>
      </c>
      <c r="BG38" s="56">
        <f t="shared" si="299"/>
        <v>25.967271566463246</v>
      </c>
      <c r="BH38" s="56">
        <f t="shared" si="299"/>
        <v>26.471129290568342</v>
      </c>
      <c r="BI38" s="56">
        <f t="shared" si="299"/>
        <v>26.974987014673438</v>
      </c>
      <c r="BJ38" s="56">
        <f t="shared" si="299"/>
        <v>27.478844738778534</v>
      </c>
      <c r="BK38" s="56">
        <f t="shared" si="299"/>
        <v>27.98270246288363</v>
      </c>
      <c r="BL38" s="56">
        <f t="shared" si="299"/>
        <v>28.486560186988726</v>
      </c>
      <c r="BM38" s="56">
        <f t="shared" si="299"/>
        <v>28.990417911093822</v>
      </c>
      <c r="BN38" s="56">
        <f t="shared" si="299"/>
        <v>29.494275635198917</v>
      </c>
      <c r="BO38" s="56">
        <f t="shared" si="299"/>
        <v>29.998133359304013</v>
      </c>
      <c r="BP38" s="56">
        <f t="shared" si="299"/>
        <v>30.501991083409109</v>
      </c>
      <c r="BQ38" s="56">
        <f t="shared" si="299"/>
        <v>31.005848807514205</v>
      </c>
      <c r="BR38" s="56">
        <f t="shared" si="299"/>
        <v>31.509706531619301</v>
      </c>
      <c r="BS38" s="56">
        <f t="shared" si="299"/>
        <v>32.013564255724397</v>
      </c>
      <c r="BT38" s="56">
        <f t="shared" si="299"/>
        <v>32.517421979829493</v>
      </c>
      <c r="BU38" s="56">
        <f t="shared" si="299"/>
        <v>33.021279703934589</v>
      </c>
      <c r="BV38" s="56">
        <f t="shared" si="299"/>
        <v>33.525137428039685</v>
      </c>
      <c r="BW38" s="56">
        <f t="shared" si="299"/>
        <v>34.02899515214478</v>
      </c>
      <c r="BX38" s="56">
        <f t="shared" si="299"/>
        <v>34.532852876249876</v>
      </c>
      <c r="BY38" s="56">
        <f t="shared" si="299"/>
        <v>35.036710600354972</v>
      </c>
      <c r="BZ38" s="56">
        <f t="shared" si="299"/>
        <v>35.540568324460068</v>
      </c>
      <c r="CA38" s="56">
        <f t="shared" si="299"/>
        <v>36.044426048565164</v>
      </c>
      <c r="CB38" s="56">
        <f t="shared" si="299"/>
        <v>36.54828377267026</v>
      </c>
      <c r="CC38" s="56">
        <f t="shared" si="299"/>
        <v>37.052141496775356</v>
      </c>
      <c r="CD38" s="56">
        <f t="shared" si="299"/>
        <v>37.555999220880452</v>
      </c>
      <c r="CE38" s="56">
        <f t="shared" si="299"/>
        <v>38.059856944985547</v>
      </c>
      <c r="CF38" s="56">
        <f t="shared" si="299"/>
        <v>38.563714669090643</v>
      </c>
      <c r="CG38" s="56">
        <f t="shared" si="299"/>
        <v>39.067572393195739</v>
      </c>
      <c r="CH38" s="56">
        <f t="shared" si="299"/>
        <v>39.571430117300835</v>
      </c>
      <c r="CI38" s="56">
        <f t="shared" si="299"/>
        <v>40.075287841405931</v>
      </c>
      <c r="CJ38" s="56">
        <f t="shared" si="299"/>
        <v>40.579145565511027</v>
      </c>
      <c r="CK38" s="56">
        <f t="shared" si="299"/>
        <v>41.083003289616123</v>
      </c>
      <c r="CL38" s="56">
        <f t="shared" si="299"/>
        <v>41.586861013721219</v>
      </c>
      <c r="CM38" s="56">
        <f t="shared" si="299"/>
        <v>42.090718737826315</v>
      </c>
      <c r="CN38" s="56">
        <f t="shared" si="299"/>
        <v>42.59457646193141</v>
      </c>
      <c r="CO38" s="56">
        <f t="shared" si="299"/>
        <v>43.098434186036506</v>
      </c>
      <c r="CP38" s="56">
        <f t="shared" si="299"/>
        <v>43.602291910141602</v>
      </c>
      <c r="CQ38" s="56">
        <f t="shared" si="299"/>
        <v>44.106149634246698</v>
      </c>
      <c r="CR38" s="56">
        <f t="shared" si="299"/>
        <v>44.610007358351794</v>
      </c>
      <c r="CS38" s="56">
        <f t="shared" si="299"/>
        <v>45.11386508245689</v>
      </c>
      <c r="CT38" s="56">
        <f t="shared" si="299"/>
        <v>45.617722806561986</v>
      </c>
      <c r="CU38" s="56">
        <f t="shared" si="299"/>
        <v>46.121580530667082</v>
      </c>
      <c r="CV38" s="56">
        <f t="shared" si="299"/>
        <v>46.625438254772178</v>
      </c>
      <c r="CW38" s="56">
        <f t="shared" si="299"/>
        <v>47.129295978877273</v>
      </c>
      <c r="CX38" s="56">
        <f t="shared" si="299"/>
        <v>47.633153702982369</v>
      </c>
      <c r="CY38" s="56">
        <f t="shared" si="299"/>
        <v>48.137011427087465</v>
      </c>
      <c r="CZ38" s="56">
        <f t="shared" si="299"/>
        <v>48.640869151192561</v>
      </c>
      <c r="DA38" s="56">
        <f t="shared" si="299"/>
        <v>49.144726875297657</v>
      </c>
      <c r="DB38" s="56">
        <f t="shared" si="299"/>
        <v>49.648584599402753</v>
      </c>
      <c r="DC38" s="56">
        <f t="shared" si="299"/>
        <v>50.152442323507849</v>
      </c>
      <c r="DD38" s="56">
        <f t="shared" si="299"/>
        <v>50.656300047612945</v>
      </c>
      <c r="DE38" s="56">
        <f t="shared" si="299"/>
        <v>51.16015777171804</v>
      </c>
      <c r="DF38" s="56">
        <f t="shared" si="299"/>
        <v>51.664015495823136</v>
      </c>
      <c r="DG38" s="56">
        <f t="shared" si="299"/>
        <v>52.167873219928232</v>
      </c>
      <c r="DH38" s="56">
        <f t="shared" si="299"/>
        <v>52.671730944033328</v>
      </c>
      <c r="DI38" s="56">
        <f t="shared" si="297"/>
        <v>53.175588668138424</v>
      </c>
      <c r="DJ38" s="56">
        <f t="shared" si="297"/>
        <v>53.67944639224352</v>
      </c>
      <c r="DK38" s="56">
        <f t="shared" si="297"/>
        <v>54.183304116348616</v>
      </c>
      <c r="DL38" s="56">
        <f t="shared" ref="DL38:FU38" si="300">DK38+($AV38-$AU38)</f>
        <v>54.687161840453712</v>
      </c>
      <c r="DM38" s="56">
        <f t="shared" si="300"/>
        <v>55.191019564558808</v>
      </c>
      <c r="DN38" s="56">
        <f t="shared" si="300"/>
        <v>55.694877288663903</v>
      </c>
      <c r="DO38" s="56">
        <f t="shared" si="300"/>
        <v>56.198735012768999</v>
      </c>
      <c r="DP38" s="56">
        <f t="shared" si="300"/>
        <v>56.702592736874095</v>
      </c>
      <c r="DQ38" s="56">
        <f t="shared" si="300"/>
        <v>57.206450460979191</v>
      </c>
      <c r="DR38" s="56">
        <f t="shared" si="300"/>
        <v>57.710308185084287</v>
      </c>
      <c r="DS38" s="56">
        <f t="shared" si="300"/>
        <v>58.214165909189383</v>
      </c>
      <c r="DT38" s="56">
        <f t="shared" si="300"/>
        <v>58.718023633294479</v>
      </c>
      <c r="DU38" s="56">
        <f t="shared" si="300"/>
        <v>59.221881357399575</v>
      </c>
      <c r="DV38" s="56">
        <f t="shared" si="300"/>
        <v>59.72573908150467</v>
      </c>
      <c r="DW38" s="56">
        <f t="shared" si="300"/>
        <v>60.229596805609766</v>
      </c>
      <c r="DX38" s="56">
        <f t="shared" si="300"/>
        <v>60.733454529714862</v>
      </c>
      <c r="DY38" s="56">
        <f t="shared" si="300"/>
        <v>61.237312253819958</v>
      </c>
      <c r="DZ38" s="56">
        <f t="shared" si="300"/>
        <v>61.741169977925054</v>
      </c>
      <c r="EA38" s="56">
        <f t="shared" si="300"/>
        <v>62.24502770203015</v>
      </c>
      <c r="EB38" s="56">
        <f t="shared" si="300"/>
        <v>62.748885426135246</v>
      </c>
      <c r="EC38" s="56">
        <f t="shared" si="300"/>
        <v>63.252743150240342</v>
      </c>
      <c r="ED38" s="56">
        <f t="shared" si="300"/>
        <v>63.756600874345438</v>
      </c>
      <c r="EE38" s="56">
        <f t="shared" si="300"/>
        <v>64.260458598450526</v>
      </c>
      <c r="EF38" s="56">
        <f t="shared" si="300"/>
        <v>64.764316322555629</v>
      </c>
      <c r="EG38" s="56">
        <f t="shared" si="300"/>
        <v>65.268174046660732</v>
      </c>
      <c r="EH38" s="56">
        <f t="shared" si="300"/>
        <v>65.772031770765835</v>
      </c>
      <c r="EI38" s="56">
        <f t="shared" si="300"/>
        <v>66.275889494870938</v>
      </c>
      <c r="EJ38" s="56">
        <f t="shared" si="300"/>
        <v>66.779747218976041</v>
      </c>
      <c r="EK38" s="56">
        <f t="shared" si="300"/>
        <v>67.283604943081144</v>
      </c>
      <c r="EL38" s="56">
        <f t="shared" si="300"/>
        <v>67.787462667186247</v>
      </c>
      <c r="EM38" s="56">
        <f t="shared" si="300"/>
        <v>68.29132039129135</v>
      </c>
      <c r="EN38" s="56">
        <f t="shared" si="300"/>
        <v>68.795178115396453</v>
      </c>
      <c r="EO38" s="56">
        <f t="shared" si="300"/>
        <v>69.299035839501556</v>
      </c>
      <c r="EP38" s="56">
        <f t="shared" si="300"/>
        <v>69.802893563606659</v>
      </c>
      <c r="EQ38" s="56">
        <f t="shared" si="300"/>
        <v>70.306751287711762</v>
      </c>
      <c r="ER38" s="56">
        <f t="shared" si="300"/>
        <v>70.810609011816865</v>
      </c>
      <c r="ES38" s="56">
        <f t="shared" si="300"/>
        <v>71.314466735921968</v>
      </c>
      <c r="ET38" s="56">
        <f t="shared" si="300"/>
        <v>71.818324460027071</v>
      </c>
      <c r="EU38" s="56">
        <f t="shared" si="300"/>
        <v>72.322182184132174</v>
      </c>
      <c r="EV38" s="56">
        <f t="shared" si="300"/>
        <v>72.826039908237277</v>
      </c>
      <c r="EW38" s="56">
        <f t="shared" si="300"/>
        <v>73.32989763234238</v>
      </c>
      <c r="EX38" s="56">
        <f t="shared" si="300"/>
        <v>73.833755356447483</v>
      </c>
      <c r="EY38" s="56">
        <f t="shared" si="300"/>
        <v>74.337613080552586</v>
      </c>
      <c r="EZ38" s="56">
        <f t="shared" si="300"/>
        <v>74.841470804657689</v>
      </c>
      <c r="FA38" s="56">
        <f t="shared" si="300"/>
        <v>75.345328528762792</v>
      </c>
      <c r="FB38" s="56">
        <f t="shared" si="300"/>
        <v>75.849186252867895</v>
      </c>
      <c r="FC38" s="56">
        <f t="shared" si="300"/>
        <v>76.353043976972998</v>
      </c>
      <c r="FD38" s="56">
        <f t="shared" si="300"/>
        <v>76.856901701078101</v>
      </c>
      <c r="FE38" s="56">
        <f t="shared" si="300"/>
        <v>77.360759425183204</v>
      </c>
      <c r="FF38" s="56">
        <f t="shared" si="300"/>
        <v>77.864617149288307</v>
      </c>
      <c r="FG38" s="56">
        <f t="shared" si="300"/>
        <v>78.36847487339341</v>
      </c>
      <c r="FH38" s="56">
        <f t="shared" si="300"/>
        <v>78.872332597498513</v>
      </c>
      <c r="FI38" s="56">
        <f t="shared" si="300"/>
        <v>79.376190321603616</v>
      </c>
      <c r="FJ38" s="56">
        <f t="shared" si="300"/>
        <v>79.880048045708719</v>
      </c>
      <c r="FK38" s="56">
        <f t="shared" si="300"/>
        <v>80.383905769813822</v>
      </c>
      <c r="FL38" s="56">
        <f t="shared" si="300"/>
        <v>80.887763493918925</v>
      </c>
      <c r="FM38" s="56">
        <f t="shared" si="300"/>
        <v>81.391621218024028</v>
      </c>
      <c r="FN38" s="56">
        <f t="shared" si="300"/>
        <v>81.895478942129131</v>
      </c>
      <c r="FO38" s="56">
        <f t="shared" si="300"/>
        <v>82.399336666234234</v>
      </c>
      <c r="FP38" s="56">
        <f t="shared" si="300"/>
        <v>82.903194390339337</v>
      </c>
      <c r="FQ38" s="56">
        <f t="shared" si="300"/>
        <v>83.40705211444444</v>
      </c>
      <c r="FR38" s="56">
        <f t="shared" si="300"/>
        <v>83.910909838549543</v>
      </c>
      <c r="FS38" s="56">
        <f t="shared" si="300"/>
        <v>84.414767562654646</v>
      </c>
      <c r="FT38" s="56">
        <f t="shared" si="300"/>
        <v>84.918625286759749</v>
      </c>
      <c r="FU38" s="56">
        <f t="shared" si="300"/>
        <v>85.422483010864852</v>
      </c>
      <c r="FV38" s="56">
        <f t="shared" si="280"/>
        <v>85.926340734969955</v>
      </c>
      <c r="FW38" s="56">
        <f t="shared" si="280"/>
        <v>86.430198459075058</v>
      </c>
      <c r="FX38" s="56">
        <f t="shared" si="280"/>
        <v>86.934056183180161</v>
      </c>
      <c r="FY38" s="56">
        <f t="shared" si="280"/>
        <v>87.437913907285264</v>
      </c>
      <c r="FZ38" s="56">
        <f t="shared" si="280"/>
        <v>87.941771631390367</v>
      </c>
      <c r="GA38" s="56">
        <f t="shared" si="280"/>
        <v>88.44562935549547</v>
      </c>
      <c r="GB38" s="56">
        <f t="shared" si="280"/>
        <v>88.949487079600573</v>
      </c>
      <c r="GC38" s="56">
        <f t="shared" si="280"/>
        <v>89.453344803705676</v>
      </c>
      <c r="GD38" s="56">
        <f t="shared" si="280"/>
        <v>89.957202527810779</v>
      </c>
      <c r="GE38" s="56">
        <f t="shared" si="280"/>
        <v>90.461060251915882</v>
      </c>
      <c r="GF38" s="56">
        <f t="shared" si="280"/>
        <v>90.964917976020985</v>
      </c>
      <c r="GG38" s="56">
        <f t="shared" si="280"/>
        <v>91.468775700126088</v>
      </c>
      <c r="GH38" s="56">
        <f t="shared" si="280"/>
        <v>91.972633424231191</v>
      </c>
      <c r="GI38" s="56">
        <f t="shared" si="280"/>
        <v>92.476491148336294</v>
      </c>
      <c r="GJ38" s="56">
        <f t="shared" si="280"/>
        <v>92.980348872441397</v>
      </c>
      <c r="GK38" s="56">
        <f t="shared" si="280"/>
        <v>93.4842065965465</v>
      </c>
      <c r="GL38" s="56">
        <f t="shared" si="280"/>
        <v>93.988064320651603</v>
      </c>
      <c r="GM38" s="56">
        <f t="shared" si="280"/>
        <v>94.491922044756706</v>
      </c>
      <c r="GN38" s="56">
        <f t="shared" si="280"/>
        <v>94.995779768861809</v>
      </c>
      <c r="GO38" s="56">
        <f t="shared" si="280"/>
        <v>95.499637492966912</v>
      </c>
      <c r="GP38" s="56">
        <f t="shared" si="280"/>
        <v>96.003495217072015</v>
      </c>
      <c r="GQ38" s="56">
        <f t="shared" si="280"/>
        <v>96.507352941177118</v>
      </c>
      <c r="GR38" s="56">
        <f t="shared" si="280"/>
        <v>97.011210665282221</v>
      </c>
      <c r="GS38" s="2"/>
    </row>
    <row r="39" spans="1:201" x14ac:dyDescent="0.25">
      <c r="A39" s="46" t="str">
        <f>Data_Enersys_VRLA!A301</f>
        <v>Enersys Powersafe SBS B10</v>
      </c>
      <c r="B39" s="56">
        <f t="shared" si="242"/>
        <v>0.32138067160968697</v>
      </c>
      <c r="C39" s="56">
        <f t="shared" si="295"/>
        <v>0.32138067160968697</v>
      </c>
      <c r="D39" s="56">
        <f t="shared" si="295"/>
        <v>0.32138067160968697</v>
      </c>
      <c r="E39" s="56">
        <f t="shared" si="295"/>
        <v>0.32138067160968697</v>
      </c>
      <c r="F39" s="56">
        <f t="shared" si="295"/>
        <v>0.32138067160968697</v>
      </c>
      <c r="G39" s="56">
        <f t="shared" si="295"/>
        <v>0.32138067160968697</v>
      </c>
      <c r="H39" s="68">
        <f>VLOOKUP(H$25,Data_Enersys_VRLA!$A$306:$E$325,4)</f>
        <v>0.32138067160968697</v>
      </c>
      <c r="I39" s="68">
        <f>VLOOKUP(I$25,Data_Enersys_VRLA!$A$306:$E$325,4)</f>
        <v>0.44051793809855805</v>
      </c>
      <c r="J39" s="68">
        <f>VLOOKUP(J$25,Data_Enersys_VRLA!$A$306:$E$325,4)</f>
        <v>0.55829083875505547</v>
      </c>
      <c r="K39" s="69">
        <f t="shared" si="243"/>
        <v>0.7297663537358956</v>
      </c>
      <c r="L39" s="68">
        <f>VLOOKUP(L$25,Data_Enersys_VRLA!$A$306:$E$325,4)</f>
        <v>0.90124186871673573</v>
      </c>
      <c r="M39" s="69">
        <f t="shared" si="244"/>
        <v>1.1201597327971924</v>
      </c>
      <c r="N39" s="69">
        <f t="shared" si="245"/>
        <v>1.3390775968776492</v>
      </c>
      <c r="O39" s="68">
        <f>VLOOKUP(O$25,Data_Enersys_VRLA!$A$306:$E$325,4)</f>
        <v>1.5579954609581059</v>
      </c>
      <c r="P39" s="56">
        <f t="shared" si="246"/>
        <v>2.8120386474285315</v>
      </c>
      <c r="Q39" s="68">
        <f>VLOOKUP(Q$25,Data_Enersys_VRLA!$A$306:$E$325,4)</f>
        <v>4.0660818338989566</v>
      </c>
      <c r="R39" s="68">
        <f>VLOOKUP(R$25,Data_Enersys_VRLA!$A$306:$E$325,4)</f>
        <v>6.4297611875313265</v>
      </c>
      <c r="S39" s="56">
        <f t="shared" si="247"/>
        <v>7.0018482564412707</v>
      </c>
      <c r="T39" s="68">
        <f>VLOOKUP(T$25,Data_Enersys_VRLA!$A$306:$E$325,4)</f>
        <v>7.5739353253512141</v>
      </c>
      <c r="U39" s="56">
        <f t="shared" si="248"/>
        <v>8.1281257150110591</v>
      </c>
      <c r="V39" s="68">
        <f>VLOOKUP(V$25,Data_Enersys_VRLA!$A$306:$E$325,4)</f>
        <v>8.6823161046709032</v>
      </c>
      <c r="W39" s="56">
        <f t="shared" si="249"/>
        <v>9.0720204103164548</v>
      </c>
      <c r="X39" s="68">
        <f>VLOOKUP(X$25,Data_Enersys_VRLA!$A$306:$E$325,4)</f>
        <v>9.4617247159620046</v>
      </c>
      <c r="Y39" s="56">
        <f t="shared" si="250"/>
        <v>9.7279113447998107</v>
      </c>
      <c r="Z39" s="68">
        <f>VLOOKUP(Z$25,Data_Enersys_VRLA!$A$306:$E$325,4)</f>
        <v>9.994097973637615</v>
      </c>
      <c r="AA39" s="56">
        <f t="shared" si="251"/>
        <v>10.215883912741486</v>
      </c>
      <c r="AB39" s="68">
        <f>VLOOKUP(AB$25,Data_Enersys_VRLA!$A$306:$E$325,4)</f>
        <v>10.437669851845358</v>
      </c>
      <c r="AC39" s="56">
        <f t="shared" si="252"/>
        <v>10.845236007965035</v>
      </c>
      <c r="AD39" s="56">
        <f t="shared" si="253"/>
        <v>11.252802164084709</v>
      </c>
      <c r="AE39" s="56">
        <f t="shared" si="254"/>
        <v>11.660368320204386</v>
      </c>
      <c r="AF39" s="56">
        <f t="shared" si="255"/>
        <v>12.067934476324062</v>
      </c>
      <c r="AG39" s="56">
        <f t="shared" si="256"/>
        <v>12.475500632443739</v>
      </c>
      <c r="AH39" s="56">
        <f t="shared" si="257"/>
        <v>12.883066788563415</v>
      </c>
      <c r="AI39" s="56">
        <f t="shared" si="258"/>
        <v>13.29063294468309</v>
      </c>
      <c r="AJ39" s="56">
        <f t="shared" si="259"/>
        <v>13.698199100802766</v>
      </c>
      <c r="AK39" s="56">
        <f t="shared" si="260"/>
        <v>14.105765256922442</v>
      </c>
      <c r="AL39" s="56">
        <f t="shared" si="261"/>
        <v>14.513331413042117</v>
      </c>
      <c r="AM39" s="56">
        <f t="shared" si="262"/>
        <v>14.920897569161795</v>
      </c>
      <c r="AN39" s="56">
        <f t="shared" si="263"/>
        <v>15.32846372528147</v>
      </c>
      <c r="AO39" s="56">
        <f t="shared" si="264"/>
        <v>15.736029881401144</v>
      </c>
      <c r="AP39" s="56">
        <f t="shared" si="265"/>
        <v>16.143596037520823</v>
      </c>
      <c r="AQ39" s="56">
        <f t="shared" si="266"/>
        <v>16.551162193640497</v>
      </c>
      <c r="AR39" s="56">
        <f t="shared" si="267"/>
        <v>16.958728349760172</v>
      </c>
      <c r="AS39" s="56">
        <f t="shared" si="268"/>
        <v>17.36629450587985</v>
      </c>
      <c r="AT39" s="56">
        <f t="shared" si="269"/>
        <v>17.773860661999525</v>
      </c>
      <c r="AU39" s="56">
        <f t="shared" si="270"/>
        <v>18.181426818119199</v>
      </c>
      <c r="AV39" s="68">
        <f>VLOOKUP(AV$25,Data_Enersys_VRLA!$A$306:$E$325,4)</f>
        <v>18.588992974238877</v>
      </c>
      <c r="AW39" s="56">
        <f t="shared" ref="AW39" si="301">AV39+($AV39-$AU39)</f>
        <v>18.996559130358555</v>
      </c>
      <c r="AX39" s="56">
        <f t="shared" si="299"/>
        <v>19.404125286478234</v>
      </c>
      <c r="AY39" s="56">
        <f t="shared" si="299"/>
        <v>19.811691442597912</v>
      </c>
      <c r="AZ39" s="56">
        <f t="shared" si="299"/>
        <v>20.21925759871759</v>
      </c>
      <c r="BA39" s="56">
        <f t="shared" si="299"/>
        <v>20.626823754837268</v>
      </c>
      <c r="BB39" s="56">
        <f t="shared" si="299"/>
        <v>21.034389910956946</v>
      </c>
      <c r="BC39" s="56">
        <f t="shared" si="299"/>
        <v>21.441956067076624</v>
      </c>
      <c r="BD39" s="56">
        <f t="shared" si="299"/>
        <v>21.849522223196303</v>
      </c>
      <c r="BE39" s="56">
        <f t="shared" si="299"/>
        <v>22.257088379315981</v>
      </c>
      <c r="BF39" s="56">
        <f t="shared" si="299"/>
        <v>22.664654535435659</v>
      </c>
      <c r="BG39" s="56">
        <f t="shared" si="299"/>
        <v>23.072220691555337</v>
      </c>
      <c r="BH39" s="56">
        <f t="shared" si="299"/>
        <v>23.479786847675015</v>
      </c>
      <c r="BI39" s="56">
        <f t="shared" si="299"/>
        <v>23.887353003794694</v>
      </c>
      <c r="BJ39" s="56">
        <f t="shared" si="299"/>
        <v>24.294919159914372</v>
      </c>
      <c r="BK39" s="56">
        <f t="shared" si="299"/>
        <v>24.70248531603405</v>
      </c>
      <c r="BL39" s="56">
        <f t="shared" si="299"/>
        <v>25.110051472153728</v>
      </c>
      <c r="BM39" s="56">
        <f t="shared" si="299"/>
        <v>25.517617628273406</v>
      </c>
      <c r="BN39" s="56">
        <f t="shared" si="299"/>
        <v>25.925183784393084</v>
      </c>
      <c r="BO39" s="56">
        <f t="shared" si="299"/>
        <v>26.332749940512763</v>
      </c>
      <c r="BP39" s="56">
        <f t="shared" si="299"/>
        <v>26.740316096632441</v>
      </c>
      <c r="BQ39" s="56">
        <f t="shared" si="299"/>
        <v>27.147882252752119</v>
      </c>
      <c r="BR39" s="56">
        <f t="shared" si="299"/>
        <v>27.555448408871797</v>
      </c>
      <c r="BS39" s="56">
        <f t="shared" si="299"/>
        <v>27.963014564991475</v>
      </c>
      <c r="BT39" s="56">
        <f t="shared" si="299"/>
        <v>28.370580721111153</v>
      </c>
      <c r="BU39" s="56">
        <f t="shared" si="299"/>
        <v>28.778146877230832</v>
      </c>
      <c r="BV39" s="56">
        <f t="shared" si="299"/>
        <v>29.18571303335051</v>
      </c>
      <c r="BW39" s="56">
        <f t="shared" si="299"/>
        <v>29.593279189470188</v>
      </c>
      <c r="BX39" s="56">
        <f t="shared" si="299"/>
        <v>30.000845345589866</v>
      </c>
      <c r="BY39" s="56">
        <f t="shared" si="299"/>
        <v>30.408411501709544</v>
      </c>
      <c r="BZ39" s="56">
        <f t="shared" si="299"/>
        <v>30.815977657829222</v>
      </c>
      <c r="CA39" s="56">
        <f t="shared" si="299"/>
        <v>31.223543813948901</v>
      </c>
      <c r="CB39" s="56">
        <f t="shared" si="299"/>
        <v>31.631109970068579</v>
      </c>
      <c r="CC39" s="56">
        <f t="shared" si="299"/>
        <v>32.038676126188257</v>
      </c>
      <c r="CD39" s="56">
        <f t="shared" si="299"/>
        <v>32.446242282307935</v>
      </c>
      <c r="CE39" s="56">
        <f t="shared" si="299"/>
        <v>32.853808438427613</v>
      </c>
      <c r="CF39" s="56">
        <f t="shared" si="299"/>
        <v>33.261374594547291</v>
      </c>
      <c r="CG39" s="56">
        <f t="shared" si="299"/>
        <v>33.66894075066697</v>
      </c>
      <c r="CH39" s="56">
        <f t="shared" si="299"/>
        <v>34.076506906786648</v>
      </c>
      <c r="CI39" s="56">
        <f t="shared" si="299"/>
        <v>34.484073062906326</v>
      </c>
      <c r="CJ39" s="56">
        <f t="shared" si="299"/>
        <v>34.891639219026004</v>
      </c>
      <c r="CK39" s="56">
        <f t="shared" si="299"/>
        <v>35.299205375145682</v>
      </c>
      <c r="CL39" s="56">
        <f t="shared" si="299"/>
        <v>35.70677153126536</v>
      </c>
      <c r="CM39" s="56">
        <f t="shared" si="299"/>
        <v>36.114337687385039</v>
      </c>
      <c r="CN39" s="56">
        <f t="shared" si="299"/>
        <v>36.521903843504717</v>
      </c>
      <c r="CO39" s="56">
        <f t="shared" si="299"/>
        <v>36.929469999624395</v>
      </c>
      <c r="CP39" s="56">
        <f t="shared" si="299"/>
        <v>37.337036155744073</v>
      </c>
      <c r="CQ39" s="56">
        <f t="shared" si="299"/>
        <v>37.744602311863751</v>
      </c>
      <c r="CR39" s="56">
        <f t="shared" si="299"/>
        <v>38.152168467983429</v>
      </c>
      <c r="CS39" s="56">
        <f t="shared" si="299"/>
        <v>38.559734624103108</v>
      </c>
      <c r="CT39" s="56">
        <f t="shared" si="299"/>
        <v>38.967300780222786</v>
      </c>
      <c r="CU39" s="56">
        <f t="shared" si="299"/>
        <v>39.374866936342464</v>
      </c>
      <c r="CV39" s="56">
        <f t="shared" si="299"/>
        <v>39.782433092462142</v>
      </c>
      <c r="CW39" s="56">
        <f t="shared" si="299"/>
        <v>40.18999924858182</v>
      </c>
      <c r="CX39" s="56">
        <f t="shared" si="299"/>
        <v>40.597565404701498</v>
      </c>
      <c r="CY39" s="56">
        <f t="shared" si="299"/>
        <v>41.005131560821177</v>
      </c>
      <c r="CZ39" s="56">
        <f t="shared" si="299"/>
        <v>41.412697716940855</v>
      </c>
      <c r="DA39" s="56">
        <f t="shared" si="299"/>
        <v>41.820263873060533</v>
      </c>
      <c r="DB39" s="56">
        <f t="shared" si="299"/>
        <v>42.227830029180211</v>
      </c>
      <c r="DC39" s="56">
        <f t="shared" si="299"/>
        <v>42.635396185299889</v>
      </c>
      <c r="DD39" s="56">
        <f t="shared" si="299"/>
        <v>43.042962341419567</v>
      </c>
      <c r="DE39" s="56">
        <f t="shared" si="299"/>
        <v>43.450528497539246</v>
      </c>
      <c r="DF39" s="56">
        <f t="shared" si="299"/>
        <v>43.858094653658924</v>
      </c>
      <c r="DG39" s="56">
        <f t="shared" si="299"/>
        <v>44.265660809778602</v>
      </c>
      <c r="DH39" s="56">
        <f t="shared" si="299"/>
        <v>44.67322696589828</v>
      </c>
      <c r="DI39" s="56">
        <f t="shared" si="297"/>
        <v>45.080793122017958</v>
      </c>
      <c r="DJ39" s="56">
        <f t="shared" si="297"/>
        <v>45.488359278137636</v>
      </c>
      <c r="DK39" s="56">
        <f t="shared" si="297"/>
        <v>45.895925434257315</v>
      </c>
      <c r="DL39" s="56">
        <f t="shared" ref="DL39:FU39" si="302">DK39+($AV39-$AU39)</f>
        <v>46.303491590376993</v>
      </c>
      <c r="DM39" s="56">
        <f t="shared" si="302"/>
        <v>46.711057746496671</v>
      </c>
      <c r="DN39" s="56">
        <f t="shared" si="302"/>
        <v>47.118623902616349</v>
      </c>
      <c r="DO39" s="56">
        <f t="shared" si="302"/>
        <v>47.526190058736027</v>
      </c>
      <c r="DP39" s="56">
        <f t="shared" si="302"/>
        <v>47.933756214855705</v>
      </c>
      <c r="DQ39" s="56">
        <f t="shared" si="302"/>
        <v>48.341322370975384</v>
      </c>
      <c r="DR39" s="56">
        <f t="shared" si="302"/>
        <v>48.748888527095062</v>
      </c>
      <c r="DS39" s="56">
        <f t="shared" si="302"/>
        <v>49.15645468321474</v>
      </c>
      <c r="DT39" s="56">
        <f t="shared" si="302"/>
        <v>49.564020839334418</v>
      </c>
      <c r="DU39" s="56">
        <f t="shared" si="302"/>
        <v>49.971586995454096</v>
      </c>
      <c r="DV39" s="56">
        <f t="shared" si="302"/>
        <v>50.379153151573774</v>
      </c>
      <c r="DW39" s="56">
        <f t="shared" si="302"/>
        <v>50.786719307693453</v>
      </c>
      <c r="DX39" s="56">
        <f t="shared" si="302"/>
        <v>51.194285463813131</v>
      </c>
      <c r="DY39" s="56">
        <f t="shared" si="302"/>
        <v>51.601851619932809</v>
      </c>
      <c r="DZ39" s="56">
        <f t="shared" si="302"/>
        <v>52.009417776052487</v>
      </c>
      <c r="EA39" s="56">
        <f t="shared" si="302"/>
        <v>52.416983932172165</v>
      </c>
      <c r="EB39" s="56">
        <f t="shared" si="302"/>
        <v>52.824550088291844</v>
      </c>
      <c r="EC39" s="56">
        <f t="shared" si="302"/>
        <v>53.232116244411522</v>
      </c>
      <c r="ED39" s="56">
        <f t="shared" si="302"/>
        <v>53.6396824005312</v>
      </c>
      <c r="EE39" s="56">
        <f t="shared" si="302"/>
        <v>54.047248556650878</v>
      </c>
      <c r="EF39" s="56">
        <f t="shared" si="302"/>
        <v>54.454814712770556</v>
      </c>
      <c r="EG39" s="56">
        <f t="shared" si="302"/>
        <v>54.862380868890234</v>
      </c>
      <c r="EH39" s="56">
        <f t="shared" si="302"/>
        <v>55.269947025009913</v>
      </c>
      <c r="EI39" s="56">
        <f t="shared" si="302"/>
        <v>55.677513181129591</v>
      </c>
      <c r="EJ39" s="56">
        <f t="shared" si="302"/>
        <v>56.085079337249269</v>
      </c>
      <c r="EK39" s="56">
        <f t="shared" si="302"/>
        <v>56.492645493368947</v>
      </c>
      <c r="EL39" s="56">
        <f t="shared" si="302"/>
        <v>56.900211649488625</v>
      </c>
      <c r="EM39" s="56">
        <f t="shared" si="302"/>
        <v>57.307777805608303</v>
      </c>
      <c r="EN39" s="56">
        <f t="shared" si="302"/>
        <v>57.715343961727982</v>
      </c>
      <c r="EO39" s="56">
        <f t="shared" si="302"/>
        <v>58.12291011784766</v>
      </c>
      <c r="EP39" s="56">
        <f t="shared" si="302"/>
        <v>58.530476273967338</v>
      </c>
      <c r="EQ39" s="56">
        <f t="shared" si="302"/>
        <v>58.938042430087016</v>
      </c>
      <c r="ER39" s="56">
        <f t="shared" si="302"/>
        <v>59.345608586206694</v>
      </c>
      <c r="ES39" s="56">
        <f t="shared" si="302"/>
        <v>59.753174742326372</v>
      </c>
      <c r="ET39" s="56">
        <f t="shared" si="302"/>
        <v>60.160740898446051</v>
      </c>
      <c r="EU39" s="56">
        <f t="shared" si="302"/>
        <v>60.568307054565729</v>
      </c>
      <c r="EV39" s="56">
        <f t="shared" si="302"/>
        <v>60.975873210685407</v>
      </c>
      <c r="EW39" s="56">
        <f t="shared" si="302"/>
        <v>61.383439366805085</v>
      </c>
      <c r="EX39" s="56">
        <f t="shared" si="302"/>
        <v>61.791005522924763</v>
      </c>
      <c r="EY39" s="56">
        <f t="shared" si="302"/>
        <v>62.198571679044441</v>
      </c>
      <c r="EZ39" s="56">
        <f t="shared" si="302"/>
        <v>62.60613783516412</v>
      </c>
      <c r="FA39" s="56">
        <f t="shared" si="302"/>
        <v>63.013703991283798</v>
      </c>
      <c r="FB39" s="56">
        <f t="shared" si="302"/>
        <v>63.421270147403476</v>
      </c>
      <c r="FC39" s="56">
        <f t="shared" si="302"/>
        <v>63.828836303523154</v>
      </c>
      <c r="FD39" s="56">
        <f t="shared" si="302"/>
        <v>64.236402459642832</v>
      </c>
      <c r="FE39" s="56">
        <f t="shared" si="302"/>
        <v>64.643968615762503</v>
      </c>
      <c r="FF39" s="56">
        <f t="shared" si="302"/>
        <v>65.051534771882189</v>
      </c>
      <c r="FG39" s="56">
        <f t="shared" si="302"/>
        <v>65.459100928001874</v>
      </c>
      <c r="FH39" s="56">
        <f t="shared" si="302"/>
        <v>65.866667084121559</v>
      </c>
      <c r="FI39" s="56">
        <f t="shared" si="302"/>
        <v>66.274233240241244</v>
      </c>
      <c r="FJ39" s="56">
        <f t="shared" si="302"/>
        <v>66.68179939636093</v>
      </c>
      <c r="FK39" s="56">
        <f t="shared" si="302"/>
        <v>67.089365552480615</v>
      </c>
      <c r="FL39" s="56">
        <f t="shared" si="302"/>
        <v>67.4969317086003</v>
      </c>
      <c r="FM39" s="56">
        <f t="shared" si="302"/>
        <v>67.904497864719986</v>
      </c>
      <c r="FN39" s="56">
        <f t="shared" si="302"/>
        <v>68.312064020839671</v>
      </c>
      <c r="FO39" s="56">
        <f t="shared" si="302"/>
        <v>68.719630176959356</v>
      </c>
      <c r="FP39" s="56">
        <f t="shared" si="302"/>
        <v>69.127196333079041</v>
      </c>
      <c r="FQ39" s="56">
        <f t="shared" si="302"/>
        <v>69.534762489198727</v>
      </c>
      <c r="FR39" s="56">
        <f t="shared" si="302"/>
        <v>69.942328645318412</v>
      </c>
      <c r="FS39" s="56">
        <f t="shared" si="302"/>
        <v>70.349894801438097</v>
      </c>
      <c r="FT39" s="56">
        <f t="shared" si="302"/>
        <v>70.757460957557782</v>
      </c>
      <c r="FU39" s="56">
        <f t="shared" si="302"/>
        <v>71.165027113677468</v>
      </c>
      <c r="FV39" s="56">
        <f t="shared" si="280"/>
        <v>71.572593269797153</v>
      </c>
      <c r="FW39" s="56">
        <f t="shared" si="280"/>
        <v>71.980159425916838</v>
      </c>
      <c r="FX39" s="56">
        <f t="shared" si="280"/>
        <v>72.387725582036524</v>
      </c>
      <c r="FY39" s="56">
        <f t="shared" si="280"/>
        <v>72.795291738156209</v>
      </c>
      <c r="FZ39" s="56">
        <f t="shared" si="280"/>
        <v>73.202857894275894</v>
      </c>
      <c r="GA39" s="56">
        <f t="shared" si="280"/>
        <v>73.610424050395579</v>
      </c>
      <c r="GB39" s="56">
        <f t="shared" si="280"/>
        <v>74.017990206515265</v>
      </c>
      <c r="GC39" s="56">
        <f t="shared" si="280"/>
        <v>74.42555636263495</v>
      </c>
      <c r="GD39" s="56">
        <f t="shared" si="280"/>
        <v>74.833122518754635</v>
      </c>
      <c r="GE39" s="56">
        <f t="shared" si="280"/>
        <v>75.24068867487432</v>
      </c>
      <c r="GF39" s="56">
        <f t="shared" si="280"/>
        <v>75.648254830994006</v>
      </c>
      <c r="GG39" s="56">
        <f t="shared" si="280"/>
        <v>76.055820987113691</v>
      </c>
      <c r="GH39" s="56">
        <f t="shared" si="280"/>
        <v>76.463387143233376</v>
      </c>
      <c r="GI39" s="56">
        <f t="shared" si="280"/>
        <v>76.870953299353062</v>
      </c>
      <c r="GJ39" s="56">
        <f t="shared" si="280"/>
        <v>77.278519455472747</v>
      </c>
      <c r="GK39" s="56">
        <f t="shared" si="280"/>
        <v>77.686085611592432</v>
      </c>
      <c r="GL39" s="56">
        <f t="shared" si="280"/>
        <v>78.093651767712117</v>
      </c>
      <c r="GM39" s="56">
        <f t="shared" si="280"/>
        <v>78.501217923831803</v>
      </c>
      <c r="GN39" s="56">
        <f t="shared" si="280"/>
        <v>78.908784079951488</v>
      </c>
      <c r="GO39" s="56">
        <f t="shared" si="280"/>
        <v>79.316350236071173</v>
      </c>
      <c r="GP39" s="56">
        <f t="shared" si="280"/>
        <v>79.723916392190858</v>
      </c>
      <c r="GQ39" s="56">
        <f t="shared" si="280"/>
        <v>80.131482548310544</v>
      </c>
      <c r="GR39" s="56">
        <f t="shared" si="280"/>
        <v>80.539048704430229</v>
      </c>
      <c r="GS39" s="2"/>
    </row>
    <row r="40" spans="1:201" x14ac:dyDescent="0.25">
      <c r="A40" s="32" t="str">
        <f>Data_Enersys_VRLA!A326</f>
        <v>Enersys Powersafe SBS B14</v>
      </c>
      <c r="B40" s="56">
        <f t="shared" si="242"/>
        <v>0.34786628854296459</v>
      </c>
      <c r="C40" s="56">
        <f t="shared" si="295"/>
        <v>0.34786628854296459</v>
      </c>
      <c r="D40" s="56">
        <f t="shared" si="295"/>
        <v>0.34786628854296459</v>
      </c>
      <c r="E40" s="56">
        <f t="shared" si="295"/>
        <v>0.34786628854296459</v>
      </c>
      <c r="F40" s="56">
        <f t="shared" si="295"/>
        <v>0.34786628854296459</v>
      </c>
      <c r="G40" s="56">
        <f t="shared" si="295"/>
        <v>0.34786628854296459</v>
      </c>
      <c r="H40" s="68">
        <f>VLOOKUP(H$25,Data_Enersys_VRLA!$A$331:$E$350,4)</f>
        <v>0.34786628854296459</v>
      </c>
      <c r="I40" s="68">
        <f>VLOOKUP(I$25,Data_Enersys_VRLA!$A$331:$E$350,4)</f>
        <v>0.46245287402843671</v>
      </c>
      <c r="J40" s="68">
        <f>VLOOKUP(J$25,Data_Enersys_VRLA!$A$331:$E$350,4)</f>
        <v>0.570767807585569</v>
      </c>
      <c r="K40" s="69">
        <f t="shared" si="243"/>
        <v>0.72068798168187731</v>
      </c>
      <c r="L40" s="68">
        <f>VLOOKUP(L$25,Data_Enersys_VRLA!$A$331:$E$350,4)</f>
        <v>0.87060815577818562</v>
      </c>
      <c r="M40" s="69">
        <f t="shared" si="244"/>
        <v>1.0548733717657874</v>
      </c>
      <c r="N40" s="69">
        <f t="shared" si="245"/>
        <v>1.2391385877533894</v>
      </c>
      <c r="O40" s="68">
        <f>VLOOKUP(O$25,Data_Enersys_VRLA!$A$331:$E$350,4)</f>
        <v>1.4234038037409913</v>
      </c>
      <c r="P40" s="56">
        <f t="shared" si="246"/>
        <v>2.4496321593207799</v>
      </c>
      <c r="Q40" s="68">
        <f>VLOOKUP(Q$25,Data_Enersys_VRLA!$A$331:$E$350,4)</f>
        <v>3.4758605149005688</v>
      </c>
      <c r="R40" s="68">
        <f>VLOOKUP(R$25,Data_Enersys_VRLA!$A$331:$E$350,4)</f>
        <v>5.4198399522140539</v>
      </c>
      <c r="S40" s="56">
        <f t="shared" si="247"/>
        <v>5.9190357372864</v>
      </c>
      <c r="T40" s="68">
        <f>VLOOKUP(T$25,Data_Enersys_VRLA!$A$331:$E$350,4)</f>
        <v>6.4182315223587461</v>
      </c>
      <c r="U40" s="56">
        <f t="shared" si="248"/>
        <v>6.9044611831434999</v>
      </c>
      <c r="V40" s="68">
        <f>VLOOKUP(V$25,Data_Enersys_VRLA!$A$331:$E$350,4)</f>
        <v>7.3906908439282537</v>
      </c>
      <c r="W40" s="56">
        <f t="shared" si="249"/>
        <v>7.864123503785688</v>
      </c>
      <c r="X40" s="68">
        <f>VLOOKUP(X$25,Data_Enersys_VRLA!$A$331:$E$350,4)</f>
        <v>8.3375561636431215</v>
      </c>
      <c r="Y40" s="56">
        <f t="shared" si="250"/>
        <v>8.8218700878547445</v>
      </c>
      <c r="Z40" s="68">
        <f>VLOOKUP(Z$25,Data_Enersys_VRLA!$A$331:$E$350,4)</f>
        <v>9.3061840120663657</v>
      </c>
      <c r="AA40" s="56">
        <f t="shared" si="251"/>
        <v>9.7760428257053142</v>
      </c>
      <c r="AB40" s="68">
        <f>VLOOKUP(AB$25,Data_Enersys_VRLA!$A$331:$E$350,4)</f>
        <v>10.245901639344263</v>
      </c>
      <c r="AC40" s="56">
        <f t="shared" si="252"/>
        <v>10.715240301394971</v>
      </c>
      <c r="AD40" s="56">
        <f t="shared" si="253"/>
        <v>11.184578963445677</v>
      </c>
      <c r="AE40" s="56">
        <f t="shared" si="254"/>
        <v>11.653917625496385</v>
      </c>
      <c r="AF40" s="56">
        <f t="shared" si="255"/>
        <v>12.123256287547093</v>
      </c>
      <c r="AG40" s="56">
        <f t="shared" si="256"/>
        <v>12.592594949597801</v>
      </c>
      <c r="AH40" s="56">
        <f t="shared" si="257"/>
        <v>13.061933611648509</v>
      </c>
      <c r="AI40" s="56">
        <f t="shared" si="258"/>
        <v>13.531272273699216</v>
      </c>
      <c r="AJ40" s="56">
        <f t="shared" si="259"/>
        <v>14.000610935749924</v>
      </c>
      <c r="AK40" s="56">
        <f t="shared" si="260"/>
        <v>14.469949597800632</v>
      </c>
      <c r="AL40" s="56">
        <f t="shared" si="261"/>
        <v>14.939288259851338</v>
      </c>
      <c r="AM40" s="56">
        <f t="shared" si="262"/>
        <v>15.408626921902048</v>
      </c>
      <c r="AN40" s="56">
        <f t="shared" si="263"/>
        <v>15.877965583952754</v>
      </c>
      <c r="AO40" s="56">
        <f t="shared" si="264"/>
        <v>16.347304246003461</v>
      </c>
      <c r="AP40" s="56">
        <f t="shared" si="265"/>
        <v>16.81664290805417</v>
      </c>
      <c r="AQ40" s="56">
        <f t="shared" si="266"/>
        <v>17.285981570104877</v>
      </c>
      <c r="AR40" s="56">
        <f t="shared" si="267"/>
        <v>17.755320232155583</v>
      </c>
      <c r="AS40" s="56">
        <f t="shared" si="268"/>
        <v>18.224658894206293</v>
      </c>
      <c r="AT40" s="56">
        <f t="shared" si="269"/>
        <v>18.693997556257003</v>
      </c>
      <c r="AU40" s="56">
        <f t="shared" si="270"/>
        <v>19.163336218307705</v>
      </c>
      <c r="AV40" s="68">
        <f>VLOOKUP(AV$25,Data_Enersys_VRLA!$A$331:$E$350,4)</f>
        <v>19.632674880358415</v>
      </c>
      <c r="AW40" s="56">
        <f t="shared" ref="AW40" si="303">AV40+($AV40-$AU40)</f>
        <v>20.102013542409125</v>
      </c>
      <c r="AX40" s="56">
        <f t="shared" si="299"/>
        <v>20.571352204459835</v>
      </c>
      <c r="AY40" s="56">
        <f t="shared" si="299"/>
        <v>21.040690866510545</v>
      </c>
      <c r="AZ40" s="56">
        <f t="shared" si="299"/>
        <v>21.510029528561255</v>
      </c>
      <c r="BA40" s="56">
        <f t="shared" si="299"/>
        <v>21.979368190611964</v>
      </c>
      <c r="BB40" s="56">
        <f t="shared" si="299"/>
        <v>22.448706852662674</v>
      </c>
      <c r="BC40" s="56">
        <f t="shared" si="299"/>
        <v>22.918045514713384</v>
      </c>
      <c r="BD40" s="56">
        <f t="shared" si="299"/>
        <v>23.387384176764094</v>
      </c>
      <c r="BE40" s="56">
        <f t="shared" si="299"/>
        <v>23.856722838814804</v>
      </c>
      <c r="BF40" s="56">
        <f t="shared" si="299"/>
        <v>24.326061500865514</v>
      </c>
      <c r="BG40" s="56">
        <f t="shared" si="299"/>
        <v>24.795400162916224</v>
      </c>
      <c r="BH40" s="56">
        <f t="shared" si="299"/>
        <v>25.264738824966933</v>
      </c>
      <c r="BI40" s="56">
        <f t="shared" si="299"/>
        <v>25.734077487017643</v>
      </c>
      <c r="BJ40" s="56">
        <f t="shared" si="299"/>
        <v>26.203416149068353</v>
      </c>
      <c r="BK40" s="56">
        <f t="shared" si="299"/>
        <v>26.672754811119063</v>
      </c>
      <c r="BL40" s="56">
        <f t="shared" si="299"/>
        <v>27.142093473169773</v>
      </c>
      <c r="BM40" s="56">
        <f t="shared" si="299"/>
        <v>27.611432135220483</v>
      </c>
      <c r="BN40" s="56">
        <f t="shared" si="299"/>
        <v>28.080770797271192</v>
      </c>
      <c r="BO40" s="56">
        <f t="shared" si="299"/>
        <v>28.550109459321902</v>
      </c>
      <c r="BP40" s="56">
        <f t="shared" si="299"/>
        <v>29.019448121372612</v>
      </c>
      <c r="BQ40" s="56">
        <f t="shared" si="299"/>
        <v>29.488786783423322</v>
      </c>
      <c r="BR40" s="56">
        <f t="shared" si="299"/>
        <v>29.958125445474032</v>
      </c>
      <c r="BS40" s="56">
        <f t="shared" si="299"/>
        <v>30.427464107524742</v>
      </c>
      <c r="BT40" s="56">
        <f t="shared" si="299"/>
        <v>30.896802769575451</v>
      </c>
      <c r="BU40" s="56">
        <f t="shared" si="299"/>
        <v>31.366141431626161</v>
      </c>
      <c r="BV40" s="56">
        <f t="shared" si="299"/>
        <v>31.835480093676871</v>
      </c>
      <c r="BW40" s="56">
        <f t="shared" si="299"/>
        <v>32.304818755727581</v>
      </c>
      <c r="BX40" s="56">
        <f t="shared" si="299"/>
        <v>32.774157417778291</v>
      </c>
      <c r="BY40" s="56">
        <f t="shared" si="299"/>
        <v>33.243496079829001</v>
      </c>
      <c r="BZ40" s="56">
        <f t="shared" si="299"/>
        <v>33.712834741879711</v>
      </c>
      <c r="CA40" s="56">
        <f t="shared" si="299"/>
        <v>34.18217340393042</v>
      </c>
      <c r="CB40" s="56">
        <f t="shared" si="299"/>
        <v>34.65151206598113</v>
      </c>
      <c r="CC40" s="56">
        <f t="shared" si="299"/>
        <v>35.12085072803184</v>
      </c>
      <c r="CD40" s="56">
        <f t="shared" si="299"/>
        <v>35.59018939008255</v>
      </c>
      <c r="CE40" s="56">
        <f t="shared" si="299"/>
        <v>36.05952805213326</v>
      </c>
      <c r="CF40" s="56">
        <f t="shared" si="299"/>
        <v>36.52886671418397</v>
      </c>
      <c r="CG40" s="56">
        <f t="shared" si="299"/>
        <v>36.998205376234679</v>
      </c>
      <c r="CH40" s="56">
        <f t="shared" si="299"/>
        <v>37.467544038285389</v>
      </c>
      <c r="CI40" s="56">
        <f t="shared" si="299"/>
        <v>37.936882700336099</v>
      </c>
      <c r="CJ40" s="56">
        <f t="shared" si="299"/>
        <v>38.406221362386809</v>
      </c>
      <c r="CK40" s="56">
        <f t="shared" si="299"/>
        <v>38.875560024437519</v>
      </c>
      <c r="CL40" s="56">
        <f t="shared" si="299"/>
        <v>39.344898686488229</v>
      </c>
      <c r="CM40" s="56">
        <f t="shared" si="299"/>
        <v>39.814237348538938</v>
      </c>
      <c r="CN40" s="56">
        <f t="shared" si="299"/>
        <v>40.283576010589648</v>
      </c>
      <c r="CO40" s="56">
        <f t="shared" si="299"/>
        <v>40.752914672640358</v>
      </c>
      <c r="CP40" s="56">
        <f t="shared" si="299"/>
        <v>41.222253334691068</v>
      </c>
      <c r="CQ40" s="56">
        <f t="shared" si="299"/>
        <v>41.691591996741778</v>
      </c>
      <c r="CR40" s="56">
        <f t="shared" si="299"/>
        <v>42.160930658792488</v>
      </c>
      <c r="CS40" s="56">
        <f t="shared" si="299"/>
        <v>42.630269320843198</v>
      </c>
      <c r="CT40" s="56">
        <f t="shared" si="299"/>
        <v>43.099607982893907</v>
      </c>
      <c r="CU40" s="56">
        <f t="shared" si="299"/>
        <v>43.568946644944617</v>
      </c>
      <c r="CV40" s="56">
        <f t="shared" si="299"/>
        <v>44.038285306995327</v>
      </c>
      <c r="CW40" s="56">
        <f t="shared" si="299"/>
        <v>44.507623969046037</v>
      </c>
      <c r="CX40" s="56">
        <f t="shared" si="299"/>
        <v>44.976962631096747</v>
      </c>
      <c r="CY40" s="56">
        <f t="shared" si="299"/>
        <v>45.446301293147457</v>
      </c>
      <c r="CZ40" s="56">
        <f t="shared" si="299"/>
        <v>45.915639955198166</v>
      </c>
      <c r="DA40" s="56">
        <f t="shared" si="299"/>
        <v>46.384978617248876</v>
      </c>
      <c r="DB40" s="56">
        <f t="shared" si="299"/>
        <v>46.854317279299586</v>
      </c>
      <c r="DC40" s="56">
        <f t="shared" si="299"/>
        <v>47.323655941350296</v>
      </c>
      <c r="DD40" s="56">
        <f t="shared" si="299"/>
        <v>47.792994603401006</v>
      </c>
      <c r="DE40" s="56">
        <f t="shared" si="299"/>
        <v>48.262333265451716</v>
      </c>
      <c r="DF40" s="56">
        <f t="shared" si="299"/>
        <v>48.731671927502425</v>
      </c>
      <c r="DG40" s="56">
        <f t="shared" si="299"/>
        <v>49.201010589553135</v>
      </c>
      <c r="DH40" s="56">
        <f t="shared" si="299"/>
        <v>49.670349251603845</v>
      </c>
      <c r="DI40" s="56">
        <f t="shared" ref="DI40:FT40" si="304">DH40+($AV40-$AU40)</f>
        <v>50.139687913654555</v>
      </c>
      <c r="DJ40" s="56">
        <f t="shared" si="304"/>
        <v>50.609026575705265</v>
      </c>
      <c r="DK40" s="56">
        <f t="shared" si="304"/>
        <v>51.078365237755975</v>
      </c>
      <c r="DL40" s="56">
        <f t="shared" si="304"/>
        <v>51.547703899806685</v>
      </c>
      <c r="DM40" s="56">
        <f t="shared" si="304"/>
        <v>52.017042561857394</v>
      </c>
      <c r="DN40" s="56">
        <f t="shared" si="304"/>
        <v>52.486381223908104</v>
      </c>
      <c r="DO40" s="56">
        <f t="shared" si="304"/>
        <v>52.955719885958814</v>
      </c>
      <c r="DP40" s="56">
        <f t="shared" si="304"/>
        <v>53.425058548009524</v>
      </c>
      <c r="DQ40" s="56">
        <f t="shared" si="304"/>
        <v>53.894397210060234</v>
      </c>
      <c r="DR40" s="56">
        <f t="shared" si="304"/>
        <v>54.363735872110944</v>
      </c>
      <c r="DS40" s="56">
        <f t="shared" si="304"/>
        <v>54.833074534161653</v>
      </c>
      <c r="DT40" s="56">
        <f t="shared" si="304"/>
        <v>55.302413196212363</v>
      </c>
      <c r="DU40" s="56">
        <f t="shared" si="304"/>
        <v>55.771751858263073</v>
      </c>
      <c r="DV40" s="56">
        <f t="shared" si="304"/>
        <v>56.241090520313783</v>
      </c>
      <c r="DW40" s="56">
        <f t="shared" si="304"/>
        <v>56.710429182364493</v>
      </c>
      <c r="DX40" s="56">
        <f t="shared" si="304"/>
        <v>57.179767844415203</v>
      </c>
      <c r="DY40" s="56">
        <f t="shared" si="304"/>
        <v>57.649106506465913</v>
      </c>
      <c r="DZ40" s="56">
        <f t="shared" si="304"/>
        <v>58.118445168516622</v>
      </c>
      <c r="EA40" s="56">
        <f t="shared" si="304"/>
        <v>58.587783830567332</v>
      </c>
      <c r="EB40" s="56">
        <f t="shared" si="304"/>
        <v>59.057122492618042</v>
      </c>
      <c r="EC40" s="56">
        <f t="shared" si="304"/>
        <v>59.526461154668752</v>
      </c>
      <c r="ED40" s="56">
        <f t="shared" si="304"/>
        <v>59.995799816719462</v>
      </c>
      <c r="EE40" s="56">
        <f t="shared" si="304"/>
        <v>60.465138478770172</v>
      </c>
      <c r="EF40" s="56">
        <f t="shared" si="304"/>
        <v>60.934477140820881</v>
      </c>
      <c r="EG40" s="56">
        <f t="shared" si="304"/>
        <v>61.403815802871591</v>
      </c>
      <c r="EH40" s="56">
        <f t="shared" si="304"/>
        <v>61.873154464922301</v>
      </c>
      <c r="EI40" s="56">
        <f t="shared" si="304"/>
        <v>62.342493126973011</v>
      </c>
      <c r="EJ40" s="56">
        <f t="shared" si="304"/>
        <v>62.811831789023721</v>
      </c>
      <c r="EK40" s="56">
        <f t="shared" si="304"/>
        <v>63.281170451074431</v>
      </c>
      <c r="EL40" s="56">
        <f t="shared" si="304"/>
        <v>63.75050911312514</v>
      </c>
      <c r="EM40" s="56">
        <f t="shared" si="304"/>
        <v>64.21984777517585</v>
      </c>
      <c r="EN40" s="56">
        <f t="shared" si="304"/>
        <v>64.689186437226567</v>
      </c>
      <c r="EO40" s="56">
        <f t="shared" si="304"/>
        <v>65.158525099277284</v>
      </c>
      <c r="EP40" s="56">
        <f t="shared" si="304"/>
        <v>65.627863761328001</v>
      </c>
      <c r="EQ40" s="56">
        <f t="shared" si="304"/>
        <v>66.097202423378718</v>
      </c>
      <c r="ER40" s="56">
        <f t="shared" si="304"/>
        <v>66.566541085429435</v>
      </c>
      <c r="ES40" s="56">
        <f t="shared" si="304"/>
        <v>67.035879747480152</v>
      </c>
      <c r="ET40" s="56">
        <f t="shared" si="304"/>
        <v>67.505218409530869</v>
      </c>
      <c r="EU40" s="56">
        <f t="shared" si="304"/>
        <v>67.974557071581586</v>
      </c>
      <c r="EV40" s="56">
        <f t="shared" si="304"/>
        <v>68.443895733632303</v>
      </c>
      <c r="EW40" s="56">
        <f t="shared" si="304"/>
        <v>68.91323439568302</v>
      </c>
      <c r="EX40" s="56">
        <f t="shared" si="304"/>
        <v>69.382573057733737</v>
      </c>
      <c r="EY40" s="56">
        <f t="shared" si="304"/>
        <v>69.851911719784454</v>
      </c>
      <c r="EZ40" s="56">
        <f t="shared" si="304"/>
        <v>70.321250381835171</v>
      </c>
      <c r="FA40" s="56">
        <f t="shared" si="304"/>
        <v>70.790589043885888</v>
      </c>
      <c r="FB40" s="56">
        <f t="shared" si="304"/>
        <v>71.259927705936605</v>
      </c>
      <c r="FC40" s="56">
        <f t="shared" si="304"/>
        <v>71.729266367987321</v>
      </c>
      <c r="FD40" s="56">
        <f t="shared" si="304"/>
        <v>72.198605030038038</v>
      </c>
      <c r="FE40" s="56">
        <f t="shared" si="304"/>
        <v>72.667943692088755</v>
      </c>
      <c r="FF40" s="56">
        <f t="shared" si="304"/>
        <v>73.137282354139472</v>
      </c>
      <c r="FG40" s="56">
        <f t="shared" si="304"/>
        <v>73.606621016190189</v>
      </c>
      <c r="FH40" s="56">
        <f t="shared" si="304"/>
        <v>74.075959678240906</v>
      </c>
      <c r="FI40" s="56">
        <f t="shared" si="304"/>
        <v>74.545298340291623</v>
      </c>
      <c r="FJ40" s="56">
        <f t="shared" si="304"/>
        <v>75.01463700234234</v>
      </c>
      <c r="FK40" s="56">
        <f t="shared" si="304"/>
        <v>75.483975664393057</v>
      </c>
      <c r="FL40" s="56">
        <f t="shared" si="304"/>
        <v>75.953314326443774</v>
      </c>
      <c r="FM40" s="56">
        <f t="shared" si="304"/>
        <v>76.422652988494491</v>
      </c>
      <c r="FN40" s="56">
        <f t="shared" si="304"/>
        <v>76.891991650545208</v>
      </c>
      <c r="FO40" s="56">
        <f t="shared" si="304"/>
        <v>77.361330312595925</v>
      </c>
      <c r="FP40" s="56">
        <f t="shared" si="304"/>
        <v>77.830668974646642</v>
      </c>
      <c r="FQ40" s="56">
        <f t="shared" si="304"/>
        <v>78.300007636697359</v>
      </c>
      <c r="FR40" s="56">
        <f t="shared" si="304"/>
        <v>78.769346298748076</v>
      </c>
      <c r="FS40" s="56">
        <f t="shared" si="304"/>
        <v>79.238684960798793</v>
      </c>
      <c r="FT40" s="56">
        <f t="shared" si="304"/>
        <v>79.70802362284951</v>
      </c>
      <c r="FU40" s="56">
        <f t="shared" ref="FU40" si="305">FT40+($AV40-$AU40)</f>
        <v>80.177362284900227</v>
      </c>
      <c r="FV40" s="56">
        <f t="shared" si="280"/>
        <v>80.646700946950943</v>
      </c>
      <c r="FW40" s="56">
        <f t="shared" si="280"/>
        <v>81.11603960900166</v>
      </c>
      <c r="FX40" s="56">
        <f t="shared" si="280"/>
        <v>81.585378271052377</v>
      </c>
      <c r="FY40" s="56">
        <f t="shared" si="280"/>
        <v>82.054716933103094</v>
      </c>
      <c r="FZ40" s="56">
        <f t="shared" si="280"/>
        <v>82.524055595153811</v>
      </c>
      <c r="GA40" s="56">
        <f t="shared" si="280"/>
        <v>82.993394257204528</v>
      </c>
      <c r="GB40" s="56">
        <f t="shared" si="280"/>
        <v>83.462732919255245</v>
      </c>
      <c r="GC40" s="56">
        <f t="shared" si="280"/>
        <v>83.932071581305962</v>
      </c>
      <c r="GD40" s="56">
        <f t="shared" si="280"/>
        <v>84.401410243356679</v>
      </c>
      <c r="GE40" s="56">
        <f t="shared" si="280"/>
        <v>84.870748905407396</v>
      </c>
      <c r="GF40" s="56">
        <f t="shared" si="280"/>
        <v>85.340087567458113</v>
      </c>
      <c r="GG40" s="56">
        <f t="shared" si="280"/>
        <v>85.80942622950883</v>
      </c>
      <c r="GH40" s="56">
        <f t="shared" si="280"/>
        <v>86.278764891559547</v>
      </c>
      <c r="GI40" s="56">
        <f t="shared" si="280"/>
        <v>86.748103553610264</v>
      </c>
      <c r="GJ40" s="56">
        <f t="shared" si="280"/>
        <v>87.217442215660981</v>
      </c>
      <c r="GK40" s="56">
        <f t="shared" si="280"/>
        <v>87.686780877711698</v>
      </c>
      <c r="GL40" s="56">
        <f t="shared" si="280"/>
        <v>88.156119539762415</v>
      </c>
      <c r="GM40" s="56">
        <f t="shared" si="280"/>
        <v>88.625458201813132</v>
      </c>
      <c r="GN40" s="56">
        <f t="shared" si="280"/>
        <v>89.094796863863849</v>
      </c>
      <c r="GO40" s="56">
        <f t="shared" si="280"/>
        <v>89.564135525914566</v>
      </c>
      <c r="GP40" s="56">
        <f t="shared" si="280"/>
        <v>90.033474187965282</v>
      </c>
      <c r="GQ40" s="56">
        <f t="shared" si="280"/>
        <v>90.502812850015999</v>
      </c>
      <c r="GR40" s="56">
        <f t="shared" si="280"/>
        <v>90.972151512066716</v>
      </c>
      <c r="GS40" s="2"/>
    </row>
    <row r="41" spans="1:201" x14ac:dyDescent="0.25">
      <c r="A41" s="32" t="str">
        <f>Data_Enersys_VRLA!A351</f>
        <v>Enersys Powersafe SBS C11</v>
      </c>
      <c r="B41" s="56">
        <f t="shared" si="242"/>
        <v>0.40147074309382569</v>
      </c>
      <c r="C41" s="56">
        <f t="shared" si="295"/>
        <v>0.40147074309382569</v>
      </c>
      <c r="D41" s="56">
        <f t="shared" si="295"/>
        <v>0.40147074309382569</v>
      </c>
      <c r="E41" s="56">
        <f t="shared" si="295"/>
        <v>0.40147074309382569</v>
      </c>
      <c r="F41" s="56">
        <f t="shared" si="295"/>
        <v>0.40147074309382569</v>
      </c>
      <c r="G41" s="56">
        <f t="shared" si="295"/>
        <v>0.40147074309382569</v>
      </c>
      <c r="H41" s="68">
        <f>VLOOKUP(H$25,Data_Enersys_VRLA!$A$356:$E$375,4)</f>
        <v>0.40147074309382569</v>
      </c>
      <c r="I41" s="68">
        <f>VLOOKUP(I$25,Data_Enersys_VRLA!$A$356:$E$375,4)</f>
        <v>0.53299314972738709</v>
      </c>
      <c r="J41" s="68">
        <f>VLOOKUP(J$25,Data_Enersys_VRLA!$A$356:$E$375,4)</f>
        <v>0.65329144652291871</v>
      </c>
      <c r="K41" s="69">
        <f t="shared" si="243"/>
        <v>0.82107996080603951</v>
      </c>
      <c r="L41" s="68">
        <f>VLOOKUP(L$25,Data_Enersys_VRLA!$A$356:$E$375,4)</f>
        <v>0.98886847508916031</v>
      </c>
      <c r="M41" s="69">
        <f t="shared" si="244"/>
        <v>1.1919753395216977</v>
      </c>
      <c r="N41" s="69">
        <f t="shared" si="245"/>
        <v>1.395082203954235</v>
      </c>
      <c r="O41" s="68">
        <f>VLOOKUP(O$25,Data_Enersys_VRLA!$A$356:$E$375,4)</f>
        <v>1.5981890683867723</v>
      </c>
      <c r="P41" s="56">
        <f t="shared" si="246"/>
        <v>2.6932691708844807</v>
      </c>
      <c r="Q41" s="68">
        <f>VLOOKUP(Q$25,Data_Enersys_VRLA!$A$356:$E$375,4)</f>
        <v>3.7883492733821886</v>
      </c>
      <c r="R41" s="68">
        <f>VLOOKUP(R$25,Data_Enersys_VRLA!$A$356:$E$375,4)</f>
        <v>5.8409350602924937</v>
      </c>
      <c r="S41" s="56">
        <f t="shared" si="247"/>
        <v>6.3276796486502018</v>
      </c>
      <c r="T41" s="68">
        <f>VLOOKUP(T$25,Data_Enersys_VRLA!$A$356:$E$375,4)</f>
        <v>6.8144242370079091</v>
      </c>
      <c r="U41" s="56">
        <f t="shared" si="248"/>
        <v>7.2931234602687951</v>
      </c>
      <c r="V41" s="68">
        <f>VLOOKUP(V$25,Data_Enersys_VRLA!$A$356:$E$375,4)</f>
        <v>7.771822683529682</v>
      </c>
      <c r="W41" s="56">
        <f t="shared" si="249"/>
        <v>8.1132155690690677</v>
      </c>
      <c r="X41" s="68">
        <f>VLOOKUP(X$25,Data_Enersys_VRLA!$A$356:$E$375,4)</f>
        <v>8.4546084546084543</v>
      </c>
      <c r="Y41" s="56">
        <f t="shared" si="250"/>
        <v>8.9196119196119206</v>
      </c>
      <c r="Z41" s="68">
        <f>VLOOKUP(Z$25,Data_Enersys_VRLA!$A$356:$E$375,4)</f>
        <v>9.384615384615385</v>
      </c>
      <c r="AA41" s="56">
        <f t="shared" si="251"/>
        <v>9.8547526262283967</v>
      </c>
      <c r="AB41" s="68">
        <f>VLOOKUP(AB$25,Data_Enersys_VRLA!$A$356:$E$375,4)</f>
        <v>10.324889867841408</v>
      </c>
      <c r="AC41" s="56">
        <f t="shared" si="252"/>
        <v>10.761389276888362</v>
      </c>
      <c r="AD41" s="56">
        <f t="shared" si="253"/>
        <v>11.197888685935316</v>
      </c>
      <c r="AE41" s="56">
        <f t="shared" si="254"/>
        <v>11.63438809498227</v>
      </c>
      <c r="AF41" s="56">
        <f t="shared" si="255"/>
        <v>12.070887504029225</v>
      </c>
      <c r="AG41" s="56">
        <f t="shared" si="256"/>
        <v>12.507386913076179</v>
      </c>
      <c r="AH41" s="56">
        <f t="shared" si="257"/>
        <v>12.943886322123131</v>
      </c>
      <c r="AI41" s="56">
        <f t="shared" si="258"/>
        <v>13.380385731170087</v>
      </c>
      <c r="AJ41" s="56">
        <f t="shared" si="259"/>
        <v>13.816885140217039</v>
      </c>
      <c r="AK41" s="56">
        <f t="shared" si="260"/>
        <v>14.253384549263995</v>
      </c>
      <c r="AL41" s="56">
        <f t="shared" si="261"/>
        <v>14.689883958310947</v>
      </c>
      <c r="AM41" s="56">
        <f t="shared" si="262"/>
        <v>15.126383367357903</v>
      </c>
      <c r="AN41" s="56">
        <f t="shared" si="263"/>
        <v>15.562882776404855</v>
      </c>
      <c r="AO41" s="56">
        <f t="shared" si="264"/>
        <v>15.999382185451811</v>
      </c>
      <c r="AP41" s="56">
        <f t="shared" si="265"/>
        <v>16.435881594498763</v>
      </c>
      <c r="AQ41" s="56">
        <f t="shared" si="266"/>
        <v>16.872381003545719</v>
      </c>
      <c r="AR41" s="56">
        <f t="shared" si="267"/>
        <v>17.308880412592671</v>
      </c>
      <c r="AS41" s="56">
        <f t="shared" si="268"/>
        <v>17.745379821639624</v>
      </c>
      <c r="AT41" s="56">
        <f t="shared" si="269"/>
        <v>18.18187923068658</v>
      </c>
      <c r="AU41" s="56">
        <f t="shared" si="270"/>
        <v>18.618378639733535</v>
      </c>
      <c r="AV41" s="68">
        <f>VLOOKUP(AV$25,Data_Enersys_VRLA!$A$356:$E$375,4)</f>
        <v>19.054878048780488</v>
      </c>
      <c r="AW41" s="56">
        <f t="shared" ref="AW41:DH41" si="306">AV41+($AV41-$AU41)</f>
        <v>19.49137745782744</v>
      </c>
      <c r="AX41" s="56">
        <f t="shared" si="306"/>
        <v>19.927876866874392</v>
      </c>
      <c r="AY41" s="56">
        <f t="shared" si="306"/>
        <v>20.364376275921344</v>
      </c>
      <c r="AZ41" s="56">
        <f t="shared" si="306"/>
        <v>20.800875684968297</v>
      </c>
      <c r="BA41" s="56">
        <f t="shared" si="306"/>
        <v>21.237375094015249</v>
      </c>
      <c r="BB41" s="56">
        <f t="shared" si="306"/>
        <v>21.673874503062201</v>
      </c>
      <c r="BC41" s="56">
        <f t="shared" si="306"/>
        <v>22.110373912109154</v>
      </c>
      <c r="BD41" s="56">
        <f t="shared" si="306"/>
        <v>22.546873321156106</v>
      </c>
      <c r="BE41" s="56">
        <f t="shared" si="306"/>
        <v>22.983372730203058</v>
      </c>
      <c r="BF41" s="56">
        <f t="shared" si="306"/>
        <v>23.41987213925001</v>
      </c>
      <c r="BG41" s="56">
        <f t="shared" si="306"/>
        <v>23.856371548296963</v>
      </c>
      <c r="BH41" s="56">
        <f t="shared" si="306"/>
        <v>24.292870957343915</v>
      </c>
      <c r="BI41" s="56">
        <f t="shared" si="306"/>
        <v>24.729370366390867</v>
      </c>
      <c r="BJ41" s="56">
        <f t="shared" si="306"/>
        <v>25.16586977543782</v>
      </c>
      <c r="BK41" s="56">
        <f t="shared" si="306"/>
        <v>25.602369184484772</v>
      </c>
      <c r="BL41" s="56">
        <f t="shared" si="306"/>
        <v>26.038868593531724</v>
      </c>
      <c r="BM41" s="56">
        <f t="shared" si="306"/>
        <v>26.475368002578676</v>
      </c>
      <c r="BN41" s="56">
        <f t="shared" si="306"/>
        <v>26.911867411625629</v>
      </c>
      <c r="BO41" s="56">
        <f t="shared" si="306"/>
        <v>27.348366820672581</v>
      </c>
      <c r="BP41" s="56">
        <f t="shared" si="306"/>
        <v>27.784866229719533</v>
      </c>
      <c r="BQ41" s="56">
        <f t="shared" si="306"/>
        <v>28.221365638766486</v>
      </c>
      <c r="BR41" s="56">
        <f t="shared" si="306"/>
        <v>28.657865047813438</v>
      </c>
      <c r="BS41" s="56">
        <f t="shared" si="306"/>
        <v>29.09436445686039</v>
      </c>
      <c r="BT41" s="56">
        <f t="shared" si="306"/>
        <v>29.530863865907342</v>
      </c>
      <c r="BU41" s="56">
        <f t="shared" si="306"/>
        <v>29.967363274954295</v>
      </c>
      <c r="BV41" s="56">
        <f t="shared" si="306"/>
        <v>30.403862684001247</v>
      </c>
      <c r="BW41" s="56">
        <f t="shared" si="306"/>
        <v>30.840362093048199</v>
      </c>
      <c r="BX41" s="56">
        <f t="shared" si="306"/>
        <v>31.276861502095151</v>
      </c>
      <c r="BY41" s="56">
        <f t="shared" si="306"/>
        <v>31.713360911142104</v>
      </c>
      <c r="BZ41" s="56">
        <f t="shared" si="306"/>
        <v>32.149860320189056</v>
      </c>
      <c r="CA41" s="56">
        <f t="shared" si="306"/>
        <v>32.586359729236008</v>
      </c>
      <c r="CB41" s="56">
        <f t="shared" si="306"/>
        <v>33.022859138282961</v>
      </c>
      <c r="CC41" s="56">
        <f t="shared" si="306"/>
        <v>33.459358547329913</v>
      </c>
      <c r="CD41" s="56">
        <f t="shared" si="306"/>
        <v>33.895857956376865</v>
      </c>
      <c r="CE41" s="56">
        <f t="shared" si="306"/>
        <v>34.332357365423817</v>
      </c>
      <c r="CF41" s="56">
        <f t="shared" si="306"/>
        <v>34.76885677447077</v>
      </c>
      <c r="CG41" s="56">
        <f t="shared" si="306"/>
        <v>35.205356183517722</v>
      </c>
      <c r="CH41" s="56">
        <f t="shared" si="306"/>
        <v>35.641855592564674</v>
      </c>
      <c r="CI41" s="56">
        <f t="shared" si="306"/>
        <v>36.078355001611627</v>
      </c>
      <c r="CJ41" s="56">
        <f t="shared" si="306"/>
        <v>36.514854410658579</v>
      </c>
      <c r="CK41" s="56">
        <f t="shared" si="306"/>
        <v>36.951353819705531</v>
      </c>
      <c r="CL41" s="56">
        <f t="shared" si="306"/>
        <v>37.387853228752483</v>
      </c>
      <c r="CM41" s="56">
        <f t="shared" si="306"/>
        <v>37.824352637799436</v>
      </c>
      <c r="CN41" s="56">
        <f t="shared" si="306"/>
        <v>38.260852046846388</v>
      </c>
      <c r="CO41" s="56">
        <f t="shared" si="306"/>
        <v>38.69735145589334</v>
      </c>
      <c r="CP41" s="56">
        <f t="shared" si="306"/>
        <v>39.133850864940293</v>
      </c>
      <c r="CQ41" s="56">
        <f t="shared" si="306"/>
        <v>39.570350273987245</v>
      </c>
      <c r="CR41" s="56">
        <f t="shared" si="306"/>
        <v>40.006849683034197</v>
      </c>
      <c r="CS41" s="56">
        <f t="shared" si="306"/>
        <v>40.443349092081149</v>
      </c>
      <c r="CT41" s="56">
        <f t="shared" si="306"/>
        <v>40.879848501128102</v>
      </c>
      <c r="CU41" s="56">
        <f t="shared" si="306"/>
        <v>41.316347910175054</v>
      </c>
      <c r="CV41" s="56">
        <f t="shared" si="306"/>
        <v>41.752847319222006</v>
      </c>
      <c r="CW41" s="56">
        <f t="shared" si="306"/>
        <v>42.189346728268958</v>
      </c>
      <c r="CX41" s="56">
        <f t="shared" si="306"/>
        <v>42.625846137315911</v>
      </c>
      <c r="CY41" s="56">
        <f t="shared" si="306"/>
        <v>43.062345546362863</v>
      </c>
      <c r="CZ41" s="56">
        <f t="shared" si="306"/>
        <v>43.498844955409815</v>
      </c>
      <c r="DA41" s="56">
        <f t="shared" si="306"/>
        <v>43.935344364456768</v>
      </c>
      <c r="DB41" s="56">
        <f t="shared" si="306"/>
        <v>44.37184377350372</v>
      </c>
      <c r="DC41" s="56">
        <f t="shared" si="306"/>
        <v>44.808343182550672</v>
      </c>
      <c r="DD41" s="56">
        <f t="shared" si="306"/>
        <v>45.244842591597624</v>
      </c>
      <c r="DE41" s="56">
        <f t="shared" si="306"/>
        <v>45.681342000644577</v>
      </c>
      <c r="DF41" s="56">
        <f t="shared" si="306"/>
        <v>46.117841409691529</v>
      </c>
      <c r="DG41" s="56">
        <f t="shared" si="306"/>
        <v>46.554340818738481</v>
      </c>
      <c r="DH41" s="56">
        <f t="shared" si="306"/>
        <v>46.990840227785434</v>
      </c>
      <c r="DI41" s="56">
        <f t="shared" ref="DI41:FT41" si="307">DH41+($AV41-$AU41)</f>
        <v>47.427339636832386</v>
      </c>
      <c r="DJ41" s="56">
        <f t="shared" si="307"/>
        <v>47.863839045879338</v>
      </c>
      <c r="DK41" s="56">
        <f t="shared" si="307"/>
        <v>48.30033845492629</v>
      </c>
      <c r="DL41" s="56">
        <f t="shared" si="307"/>
        <v>48.736837863973243</v>
      </c>
      <c r="DM41" s="56">
        <f t="shared" si="307"/>
        <v>49.173337273020195</v>
      </c>
      <c r="DN41" s="56">
        <f t="shared" si="307"/>
        <v>49.609836682067147</v>
      </c>
      <c r="DO41" s="56">
        <f t="shared" si="307"/>
        <v>50.0463360911141</v>
      </c>
      <c r="DP41" s="56">
        <f t="shared" si="307"/>
        <v>50.482835500161052</v>
      </c>
      <c r="DQ41" s="56">
        <f t="shared" si="307"/>
        <v>50.919334909208004</v>
      </c>
      <c r="DR41" s="56">
        <f t="shared" si="307"/>
        <v>51.355834318254956</v>
      </c>
      <c r="DS41" s="56">
        <f t="shared" si="307"/>
        <v>51.792333727301909</v>
      </c>
      <c r="DT41" s="56">
        <f t="shared" si="307"/>
        <v>52.228833136348861</v>
      </c>
      <c r="DU41" s="56">
        <f t="shared" si="307"/>
        <v>52.665332545395813</v>
      </c>
      <c r="DV41" s="56">
        <f t="shared" si="307"/>
        <v>53.101831954442765</v>
      </c>
      <c r="DW41" s="56">
        <f t="shared" si="307"/>
        <v>53.538331363489718</v>
      </c>
      <c r="DX41" s="56">
        <f t="shared" si="307"/>
        <v>53.97483077253667</v>
      </c>
      <c r="DY41" s="56">
        <f t="shared" si="307"/>
        <v>54.411330181583622</v>
      </c>
      <c r="DZ41" s="56">
        <f t="shared" si="307"/>
        <v>54.847829590630575</v>
      </c>
      <c r="EA41" s="56">
        <f t="shared" si="307"/>
        <v>55.284328999677527</v>
      </c>
      <c r="EB41" s="56">
        <f t="shared" si="307"/>
        <v>55.720828408724479</v>
      </c>
      <c r="EC41" s="56">
        <f t="shared" si="307"/>
        <v>56.157327817771431</v>
      </c>
      <c r="ED41" s="56">
        <f t="shared" si="307"/>
        <v>56.593827226818384</v>
      </c>
      <c r="EE41" s="56">
        <f t="shared" si="307"/>
        <v>57.030326635865336</v>
      </c>
      <c r="EF41" s="56">
        <f t="shared" si="307"/>
        <v>57.466826044912288</v>
      </c>
      <c r="EG41" s="56">
        <f t="shared" si="307"/>
        <v>57.903325453959241</v>
      </c>
      <c r="EH41" s="56">
        <f t="shared" si="307"/>
        <v>58.339824863006193</v>
      </c>
      <c r="EI41" s="56">
        <f t="shared" si="307"/>
        <v>58.776324272053145</v>
      </c>
      <c r="EJ41" s="56">
        <f t="shared" si="307"/>
        <v>59.212823681100097</v>
      </c>
      <c r="EK41" s="56">
        <f t="shared" si="307"/>
        <v>59.64932309014705</v>
      </c>
      <c r="EL41" s="56">
        <f t="shared" si="307"/>
        <v>60.085822499194002</v>
      </c>
      <c r="EM41" s="56">
        <f t="shared" si="307"/>
        <v>60.522321908240954</v>
      </c>
      <c r="EN41" s="56">
        <f t="shared" si="307"/>
        <v>60.958821317287907</v>
      </c>
      <c r="EO41" s="56">
        <f t="shared" si="307"/>
        <v>61.395320726334859</v>
      </c>
      <c r="EP41" s="56">
        <f t="shared" si="307"/>
        <v>61.831820135381811</v>
      </c>
      <c r="EQ41" s="56">
        <f t="shared" si="307"/>
        <v>62.268319544428763</v>
      </c>
      <c r="ER41" s="56">
        <f t="shared" si="307"/>
        <v>62.704818953475716</v>
      </c>
      <c r="ES41" s="56">
        <f t="shared" si="307"/>
        <v>63.141318362522668</v>
      </c>
      <c r="ET41" s="56">
        <f t="shared" si="307"/>
        <v>63.57781777156962</v>
      </c>
      <c r="EU41" s="56">
        <f t="shared" si="307"/>
        <v>64.014317180616573</v>
      </c>
      <c r="EV41" s="56">
        <f t="shared" si="307"/>
        <v>64.450816589663532</v>
      </c>
      <c r="EW41" s="56">
        <f t="shared" si="307"/>
        <v>64.887315998710477</v>
      </c>
      <c r="EX41" s="56">
        <f t="shared" si="307"/>
        <v>65.323815407757422</v>
      </c>
      <c r="EY41" s="56">
        <f t="shared" si="307"/>
        <v>65.760314816804367</v>
      </c>
      <c r="EZ41" s="56">
        <f t="shared" si="307"/>
        <v>66.196814225851313</v>
      </c>
      <c r="FA41" s="56">
        <f t="shared" si="307"/>
        <v>66.633313634898258</v>
      </c>
      <c r="FB41" s="56">
        <f t="shared" si="307"/>
        <v>67.069813043945203</v>
      </c>
      <c r="FC41" s="56">
        <f t="shared" si="307"/>
        <v>67.506312452992148</v>
      </c>
      <c r="FD41" s="56">
        <f t="shared" si="307"/>
        <v>67.942811862039093</v>
      </c>
      <c r="FE41" s="56">
        <f t="shared" si="307"/>
        <v>68.379311271086038</v>
      </c>
      <c r="FF41" s="56">
        <f t="shared" si="307"/>
        <v>68.815810680132984</v>
      </c>
      <c r="FG41" s="56">
        <f t="shared" si="307"/>
        <v>69.252310089179929</v>
      </c>
      <c r="FH41" s="56">
        <f t="shared" si="307"/>
        <v>69.688809498226874</v>
      </c>
      <c r="FI41" s="56">
        <f t="shared" si="307"/>
        <v>70.125308907273819</v>
      </c>
      <c r="FJ41" s="56">
        <f t="shared" si="307"/>
        <v>70.561808316320764</v>
      </c>
      <c r="FK41" s="56">
        <f t="shared" si="307"/>
        <v>70.99830772536771</v>
      </c>
      <c r="FL41" s="56">
        <f t="shared" si="307"/>
        <v>71.434807134414655</v>
      </c>
      <c r="FM41" s="56">
        <f t="shared" si="307"/>
        <v>71.8713065434616</v>
      </c>
      <c r="FN41" s="56">
        <f t="shared" si="307"/>
        <v>72.307805952508545</v>
      </c>
      <c r="FO41" s="56">
        <f t="shared" si="307"/>
        <v>72.74430536155549</v>
      </c>
      <c r="FP41" s="56">
        <f t="shared" si="307"/>
        <v>73.180804770602435</v>
      </c>
      <c r="FQ41" s="56">
        <f t="shared" si="307"/>
        <v>73.617304179649381</v>
      </c>
      <c r="FR41" s="56">
        <f t="shared" si="307"/>
        <v>74.053803588696326</v>
      </c>
      <c r="FS41" s="56">
        <f t="shared" si="307"/>
        <v>74.490302997743271</v>
      </c>
      <c r="FT41" s="56">
        <f t="shared" si="307"/>
        <v>74.926802406790216</v>
      </c>
      <c r="FU41" s="56">
        <f t="shared" ref="FU41" si="308">FT41+($AV41-$AU41)</f>
        <v>75.363301815837161</v>
      </c>
      <c r="FV41" s="56">
        <f t="shared" si="280"/>
        <v>75.799801224884106</v>
      </c>
      <c r="FW41" s="56">
        <f t="shared" ref="FW41:GR41" si="309">FV41+($AV41-$AU41)</f>
        <v>76.236300633931052</v>
      </c>
      <c r="FX41" s="56">
        <f t="shared" si="309"/>
        <v>76.672800042977997</v>
      </c>
      <c r="FY41" s="56">
        <f t="shared" si="309"/>
        <v>77.109299452024942</v>
      </c>
      <c r="FZ41" s="56">
        <f t="shared" si="309"/>
        <v>77.545798861071887</v>
      </c>
      <c r="GA41" s="56">
        <f t="shared" si="309"/>
        <v>77.982298270118832</v>
      </c>
      <c r="GB41" s="56">
        <f t="shared" si="309"/>
        <v>78.418797679165777</v>
      </c>
      <c r="GC41" s="56">
        <f t="shared" si="309"/>
        <v>78.855297088212723</v>
      </c>
      <c r="GD41" s="56">
        <f t="shared" si="309"/>
        <v>79.291796497259668</v>
      </c>
      <c r="GE41" s="56">
        <f t="shared" si="309"/>
        <v>79.728295906306613</v>
      </c>
      <c r="GF41" s="56">
        <f t="shared" si="309"/>
        <v>80.164795315353558</v>
      </c>
      <c r="GG41" s="56">
        <f t="shared" si="309"/>
        <v>80.601294724400503</v>
      </c>
      <c r="GH41" s="56">
        <f t="shared" si="309"/>
        <v>81.037794133447449</v>
      </c>
      <c r="GI41" s="56">
        <f t="shared" si="309"/>
        <v>81.474293542494394</v>
      </c>
      <c r="GJ41" s="56">
        <f t="shared" si="309"/>
        <v>81.910792951541339</v>
      </c>
      <c r="GK41" s="56">
        <f t="shared" si="309"/>
        <v>82.347292360588284</v>
      </c>
      <c r="GL41" s="56">
        <f t="shared" si="309"/>
        <v>82.783791769635229</v>
      </c>
      <c r="GM41" s="56">
        <f t="shared" si="309"/>
        <v>83.220291178682174</v>
      </c>
      <c r="GN41" s="56">
        <f t="shared" si="309"/>
        <v>83.65679058772912</v>
      </c>
      <c r="GO41" s="56">
        <f t="shared" si="309"/>
        <v>84.093289996776065</v>
      </c>
      <c r="GP41" s="56">
        <f t="shared" si="309"/>
        <v>84.52978940582301</v>
      </c>
      <c r="GQ41" s="56">
        <f t="shared" si="309"/>
        <v>84.966288814869955</v>
      </c>
      <c r="GR41" s="56">
        <f t="shared" si="309"/>
        <v>85.4027882239169</v>
      </c>
      <c r="GS41" s="2"/>
    </row>
    <row r="45" spans="1:201" x14ac:dyDescent="0.25">
      <c r="S45" s="61">
        <v>1.0000000099999999</v>
      </c>
      <c r="GS45" s="2"/>
    </row>
    <row r="46" spans="1:201" x14ac:dyDescent="0.25">
      <c r="A46" s="63" t="s">
        <v>78</v>
      </c>
      <c r="C46" s="61" t="s">
        <v>13</v>
      </c>
      <c r="D46" s="61" t="s">
        <v>12</v>
      </c>
      <c r="E46" s="61" t="s">
        <v>11</v>
      </c>
      <c r="F46" s="61" t="s">
        <v>10</v>
      </c>
      <c r="G46" s="61" t="s">
        <v>9</v>
      </c>
      <c r="H46" s="61" t="s">
        <v>14</v>
      </c>
      <c r="I46" s="61" t="s">
        <v>15</v>
      </c>
      <c r="J46" s="61" t="s">
        <v>16</v>
      </c>
      <c r="K46" s="62" t="s">
        <v>51</v>
      </c>
      <c r="L46" s="61" t="s">
        <v>17</v>
      </c>
      <c r="M46" s="62" t="s">
        <v>52</v>
      </c>
      <c r="N46" s="62" t="s">
        <v>53</v>
      </c>
      <c r="O46" s="61" t="s">
        <v>18</v>
      </c>
      <c r="P46" s="61" t="s">
        <v>19</v>
      </c>
      <c r="Q46" s="61" t="s">
        <v>20</v>
      </c>
      <c r="R46" s="62" t="s">
        <v>21</v>
      </c>
      <c r="S46" s="61">
        <v>5.5</v>
      </c>
      <c r="T46" s="61">
        <v>6</v>
      </c>
      <c r="U46" s="61">
        <v>6.5</v>
      </c>
      <c r="V46" s="61">
        <v>7</v>
      </c>
      <c r="W46" s="61">
        <v>7.5</v>
      </c>
      <c r="X46" s="62">
        <v>8</v>
      </c>
      <c r="Y46" s="61">
        <v>8.5</v>
      </c>
      <c r="Z46" s="61">
        <v>9</v>
      </c>
      <c r="AA46" s="61">
        <v>9.5</v>
      </c>
      <c r="AB46" s="61">
        <v>10</v>
      </c>
      <c r="AC46" s="61">
        <v>10.5</v>
      </c>
      <c r="AD46" s="61">
        <v>11</v>
      </c>
      <c r="AE46" s="61">
        <v>11.5</v>
      </c>
      <c r="AF46" s="61">
        <v>12</v>
      </c>
      <c r="AG46" s="61">
        <v>12.5</v>
      </c>
      <c r="AH46" s="61">
        <v>13</v>
      </c>
      <c r="AI46" s="61">
        <v>13.5</v>
      </c>
      <c r="AJ46" s="61">
        <v>14</v>
      </c>
      <c r="AK46" s="61">
        <v>14.5</v>
      </c>
      <c r="AL46" s="61">
        <v>15</v>
      </c>
      <c r="AM46" s="61">
        <v>15.5</v>
      </c>
      <c r="AN46" s="61">
        <v>16</v>
      </c>
      <c r="AO46" s="61">
        <v>16.5</v>
      </c>
      <c r="AP46" s="61">
        <v>17</v>
      </c>
      <c r="AQ46" s="61">
        <v>17.5</v>
      </c>
      <c r="AR46" s="61">
        <v>18</v>
      </c>
      <c r="AS46" s="61">
        <v>18.5</v>
      </c>
      <c r="AT46" s="61">
        <v>19</v>
      </c>
      <c r="AU46" s="61">
        <v>19.5</v>
      </c>
      <c r="AV46" s="61">
        <v>20</v>
      </c>
      <c r="AW46" s="61">
        <v>20.5</v>
      </c>
      <c r="AX46" s="61">
        <v>21</v>
      </c>
      <c r="AY46" s="61">
        <v>21.5</v>
      </c>
      <c r="AZ46" s="61">
        <v>22</v>
      </c>
      <c r="BA46" s="61">
        <v>22.5</v>
      </c>
      <c r="BB46" s="61">
        <v>23</v>
      </c>
      <c r="BC46" s="61">
        <v>23.5</v>
      </c>
      <c r="BD46" s="61">
        <v>24</v>
      </c>
      <c r="BE46" s="61">
        <v>24.5</v>
      </c>
      <c r="BF46" s="61">
        <v>25</v>
      </c>
      <c r="BG46" s="61">
        <v>25.5</v>
      </c>
      <c r="BH46" s="61">
        <v>26</v>
      </c>
      <c r="BI46" s="61">
        <v>26.5</v>
      </c>
      <c r="BJ46" s="61">
        <v>27</v>
      </c>
      <c r="BK46" s="61">
        <v>27.5</v>
      </c>
      <c r="BL46" s="61">
        <v>28</v>
      </c>
      <c r="BM46" s="61">
        <v>28.5</v>
      </c>
      <c r="BN46" s="61">
        <v>29</v>
      </c>
      <c r="BO46" s="61">
        <v>29.5</v>
      </c>
      <c r="BP46" s="61">
        <v>30</v>
      </c>
      <c r="BQ46" s="61">
        <v>30.5</v>
      </c>
      <c r="BR46" s="61">
        <v>31</v>
      </c>
      <c r="BS46" s="61">
        <v>31.5</v>
      </c>
      <c r="BT46" s="61">
        <v>32</v>
      </c>
      <c r="BU46" s="61">
        <v>32.5</v>
      </c>
      <c r="BV46" s="61">
        <v>33</v>
      </c>
      <c r="BW46" s="61">
        <v>33.5</v>
      </c>
      <c r="BX46" s="61">
        <v>34</v>
      </c>
      <c r="BY46" s="61">
        <v>34.5</v>
      </c>
      <c r="BZ46" s="61">
        <v>35</v>
      </c>
      <c r="CA46" s="61">
        <v>35.5</v>
      </c>
      <c r="CB46" s="61">
        <v>36</v>
      </c>
      <c r="CC46" s="61">
        <v>36.5</v>
      </c>
      <c r="CD46" s="61">
        <v>37</v>
      </c>
      <c r="CE46" s="61">
        <v>37.5</v>
      </c>
      <c r="CF46" s="61">
        <v>38</v>
      </c>
      <c r="CG46" s="61">
        <v>38.5</v>
      </c>
      <c r="CH46" s="61">
        <v>39</v>
      </c>
      <c r="CI46" s="61">
        <v>39.5</v>
      </c>
      <c r="CJ46" s="61">
        <v>40</v>
      </c>
      <c r="CK46" s="61">
        <v>40.5</v>
      </c>
      <c r="CL46" s="61">
        <v>41</v>
      </c>
      <c r="CM46" s="61">
        <v>41.5</v>
      </c>
      <c r="CN46" s="61">
        <v>42</v>
      </c>
      <c r="CO46" s="61">
        <v>42.5</v>
      </c>
      <c r="CP46" s="61">
        <v>43</v>
      </c>
      <c r="CQ46" s="61">
        <v>43.5</v>
      </c>
      <c r="CR46" s="61">
        <v>44</v>
      </c>
      <c r="CS46" s="61">
        <v>44.5</v>
      </c>
      <c r="CT46" s="61">
        <v>45</v>
      </c>
      <c r="CU46" s="61">
        <v>45.5</v>
      </c>
      <c r="CV46" s="61">
        <v>46</v>
      </c>
      <c r="CW46" s="61">
        <v>46.5</v>
      </c>
      <c r="CX46" s="61">
        <v>47</v>
      </c>
      <c r="CY46" s="61">
        <v>47.5</v>
      </c>
      <c r="CZ46" s="61">
        <v>48</v>
      </c>
      <c r="DA46" s="61">
        <v>48.5</v>
      </c>
      <c r="DB46" s="61">
        <v>49</v>
      </c>
      <c r="DC46" s="61">
        <v>49.5</v>
      </c>
      <c r="DD46" s="61">
        <v>50</v>
      </c>
      <c r="DE46" s="61">
        <v>50.5</v>
      </c>
      <c r="DF46" s="61">
        <v>51</v>
      </c>
      <c r="DG46" s="61">
        <v>51.5</v>
      </c>
      <c r="DH46" s="61">
        <v>52</v>
      </c>
      <c r="DI46" s="61">
        <v>52.5</v>
      </c>
      <c r="DJ46" s="61">
        <v>53</v>
      </c>
      <c r="DK46" s="61">
        <v>53.5</v>
      </c>
      <c r="DL46" s="61">
        <v>54</v>
      </c>
      <c r="DM46" s="61">
        <v>54.5</v>
      </c>
      <c r="DN46" s="61">
        <v>55</v>
      </c>
      <c r="DO46" s="61">
        <v>55.5</v>
      </c>
      <c r="DP46" s="61">
        <v>56</v>
      </c>
      <c r="DQ46" s="61">
        <v>56.5</v>
      </c>
      <c r="DR46" s="61">
        <v>57</v>
      </c>
      <c r="DS46" s="61">
        <v>57.5</v>
      </c>
      <c r="DT46" s="61">
        <v>58</v>
      </c>
      <c r="DU46" s="61">
        <v>58.5</v>
      </c>
      <c r="DV46" s="61">
        <v>59</v>
      </c>
      <c r="DW46" s="61">
        <v>59.5</v>
      </c>
      <c r="DX46" s="61">
        <v>60</v>
      </c>
      <c r="DY46" s="61">
        <v>60.5</v>
      </c>
      <c r="DZ46" s="61">
        <v>61</v>
      </c>
      <c r="EA46" s="61">
        <v>61.5</v>
      </c>
      <c r="EB46" s="61">
        <v>62</v>
      </c>
      <c r="EC46" s="61">
        <v>62.5</v>
      </c>
      <c r="ED46" s="61">
        <v>63</v>
      </c>
      <c r="EE46" s="61">
        <v>63.5</v>
      </c>
      <c r="EF46" s="61">
        <v>64</v>
      </c>
      <c r="EG46" s="61">
        <v>64.5</v>
      </c>
      <c r="EH46" s="61">
        <v>65</v>
      </c>
      <c r="EI46" s="61">
        <v>65.5</v>
      </c>
      <c r="EJ46" s="61">
        <v>66</v>
      </c>
      <c r="EK46" s="61">
        <v>66.5</v>
      </c>
      <c r="EL46" s="61">
        <v>67</v>
      </c>
      <c r="EM46" s="61">
        <v>67.5</v>
      </c>
      <c r="EN46" s="61">
        <v>68</v>
      </c>
      <c r="EO46" s="61">
        <v>68.5</v>
      </c>
      <c r="EP46" s="61">
        <v>69</v>
      </c>
      <c r="EQ46" s="61">
        <v>69.5</v>
      </c>
      <c r="ER46" s="61">
        <v>70</v>
      </c>
      <c r="ES46" s="61">
        <v>70.5</v>
      </c>
      <c r="ET46" s="61">
        <v>71</v>
      </c>
      <c r="EU46" s="61">
        <v>71.5</v>
      </c>
      <c r="EV46" s="61">
        <v>72</v>
      </c>
      <c r="EW46" s="61">
        <v>72.5</v>
      </c>
      <c r="EX46" s="61">
        <v>73</v>
      </c>
      <c r="EY46" s="61">
        <v>73.5</v>
      </c>
      <c r="EZ46" s="61">
        <v>74</v>
      </c>
      <c r="FA46" s="61">
        <v>74.5</v>
      </c>
      <c r="FB46" s="61">
        <v>75</v>
      </c>
      <c r="FC46" s="61">
        <v>75.5</v>
      </c>
      <c r="FD46" s="61">
        <v>76</v>
      </c>
      <c r="FE46" s="61">
        <v>76.5</v>
      </c>
      <c r="FF46" s="61">
        <v>77</v>
      </c>
      <c r="FG46" s="61">
        <v>77.5</v>
      </c>
      <c r="FH46" s="61">
        <v>78</v>
      </c>
      <c r="FI46" s="61">
        <v>78.5</v>
      </c>
      <c r="FJ46" s="61">
        <v>79</v>
      </c>
      <c r="FK46" s="61">
        <v>79.5</v>
      </c>
      <c r="FL46" s="61">
        <v>80</v>
      </c>
      <c r="FM46" s="61">
        <v>80.5</v>
      </c>
      <c r="FN46" s="61">
        <v>81</v>
      </c>
      <c r="FO46" s="61">
        <v>81.5</v>
      </c>
      <c r="FP46" s="61">
        <v>82</v>
      </c>
      <c r="FQ46" s="61">
        <v>82.5</v>
      </c>
      <c r="FR46" s="61">
        <v>83</v>
      </c>
      <c r="FS46" s="61">
        <v>83.5</v>
      </c>
      <c r="FT46" s="61">
        <v>84</v>
      </c>
      <c r="FU46" s="61">
        <v>84.5</v>
      </c>
      <c r="FV46" s="61">
        <v>85</v>
      </c>
      <c r="FW46" s="61">
        <v>85.5</v>
      </c>
      <c r="FX46" s="61">
        <v>86</v>
      </c>
      <c r="FY46" s="61">
        <v>86.5</v>
      </c>
      <c r="FZ46" s="61">
        <v>87</v>
      </c>
      <c r="GA46" s="61">
        <v>87.5</v>
      </c>
      <c r="GB46" s="61">
        <v>88</v>
      </c>
      <c r="GC46" s="61">
        <v>88.5</v>
      </c>
      <c r="GD46" s="61">
        <v>89</v>
      </c>
      <c r="GE46" s="61">
        <v>89.5</v>
      </c>
      <c r="GF46" s="61">
        <v>90</v>
      </c>
      <c r="GG46" s="61">
        <v>90.5</v>
      </c>
      <c r="GH46" s="61">
        <v>91</v>
      </c>
      <c r="GI46" s="61">
        <v>91.5</v>
      </c>
      <c r="GJ46" s="61">
        <v>92</v>
      </c>
      <c r="GK46" s="61">
        <v>92.5</v>
      </c>
      <c r="GL46" s="61">
        <v>93</v>
      </c>
      <c r="GM46" s="61">
        <v>93.5</v>
      </c>
      <c r="GN46" s="61">
        <v>94</v>
      </c>
      <c r="GO46" s="61">
        <v>94.5</v>
      </c>
      <c r="GP46" s="61">
        <v>95</v>
      </c>
      <c r="GQ46" s="61">
        <v>95.5</v>
      </c>
      <c r="GR46" s="61">
        <v>96</v>
      </c>
      <c r="GS46" s="2"/>
    </row>
    <row r="47" spans="1:201" x14ac:dyDescent="0.25">
      <c r="A47" s="64" t="s">
        <v>8</v>
      </c>
      <c r="B47" s="64">
        <v>0</v>
      </c>
      <c r="C47" s="64">
        <f>(1/3600)+0.00004999</f>
        <v>3.2776777777777781E-4</v>
      </c>
      <c r="D47" s="64">
        <f>(5/3600)+0.00004999</f>
        <v>1.4388788888888889E-3</v>
      </c>
      <c r="E47" s="64">
        <f>(30/3600)+0.00004999</f>
        <v>8.383323333333333E-3</v>
      </c>
      <c r="F47" s="64">
        <f>(1/60)+0.00004999</f>
        <v>1.6716656666666666E-2</v>
      </c>
      <c r="G47" s="64">
        <f>(3/60)+0.00004999</f>
        <v>5.0049990000000003E-2</v>
      </c>
      <c r="H47" s="64">
        <f>(5/60)+0.00004999</f>
        <v>8.3383323333333328E-2</v>
      </c>
      <c r="I47" s="64">
        <f>(10/60)+0.00004999</f>
        <v>0.16671665666666666</v>
      </c>
      <c r="J47" s="64">
        <f>(15/60)+0.00004999</f>
        <v>0.25004999</v>
      </c>
      <c r="K47" s="64">
        <f>(20/60)+0.00004999</f>
        <v>0.33338332333333331</v>
      </c>
      <c r="L47" s="64">
        <f>(30/60)+0.00004999</f>
        <v>0.50004999000000006</v>
      </c>
      <c r="M47" s="65">
        <f>40/60+0.00004999</f>
        <v>0.66671665666666668</v>
      </c>
      <c r="N47" s="65">
        <f>(50/60)+0.00004999</f>
        <v>0.83338332333333343</v>
      </c>
      <c r="O47" s="64">
        <f>1+0.00004999</f>
        <v>1.0000499899999999</v>
      </c>
      <c r="P47" s="64">
        <f>1.5+0.00004999</f>
        <v>1.5000499899999999</v>
      </c>
      <c r="Q47" s="64">
        <f>3+0.00004999</f>
        <v>3.0000499899999999</v>
      </c>
      <c r="R47" s="65">
        <f>5+0.00004999</f>
        <v>5.0000499899999999</v>
      </c>
      <c r="S47" s="64">
        <f>S46+0.00004999</f>
        <v>5.5000499899999999</v>
      </c>
      <c r="T47" s="64">
        <f t="shared" ref="T47" si="310">T46+0.00004999</f>
        <v>6.0000499899999999</v>
      </c>
      <c r="U47" s="64">
        <f t="shared" ref="U47" si="311">U46+0.00004999</f>
        <v>6.5000499899999999</v>
      </c>
      <c r="V47" s="64">
        <f t="shared" ref="V47" si="312">V46+0.00004999</f>
        <v>7.0000499899999999</v>
      </c>
      <c r="W47" s="64">
        <f t="shared" ref="W47" si="313">W46+0.00004999</f>
        <v>7.5000499899999999</v>
      </c>
      <c r="X47" s="64">
        <f t="shared" ref="X47" si="314">X46+0.00004999</f>
        <v>8.0000499900000008</v>
      </c>
      <c r="Y47" s="64">
        <f t="shared" ref="Y47" si="315">Y46+0.00004999</f>
        <v>8.5000499900000008</v>
      </c>
      <c r="Z47" s="64">
        <f t="shared" ref="Z47" si="316">Z46+0.00004999</f>
        <v>9.0000499900000008</v>
      </c>
      <c r="AA47" s="64">
        <f t="shared" ref="AA47" si="317">AA46+0.00004999</f>
        <v>9.5000499900000008</v>
      </c>
      <c r="AB47" s="64">
        <f t="shared" ref="AB47" si="318">AB46+0.00004999</f>
        <v>10.000049990000001</v>
      </c>
      <c r="AC47" s="64">
        <f t="shared" ref="AC47" si="319">AC46+0.00004999</f>
        <v>10.500049990000001</v>
      </c>
      <c r="AD47" s="64">
        <f t="shared" ref="AD47" si="320">AD46+0.00004999</f>
        <v>11.000049990000001</v>
      </c>
      <c r="AE47" s="64">
        <f t="shared" ref="AE47" si="321">AE46+0.00004999</f>
        <v>11.500049990000001</v>
      </c>
      <c r="AF47" s="64">
        <f t="shared" ref="AF47" si="322">AF46+0.00004999</f>
        <v>12.000049990000001</v>
      </c>
      <c r="AG47" s="64">
        <f t="shared" ref="AG47" si="323">AG46+0.00004999</f>
        <v>12.500049990000001</v>
      </c>
      <c r="AH47" s="64">
        <f t="shared" ref="AH47" si="324">AH46+0.00004999</f>
        <v>13.000049990000001</v>
      </c>
      <c r="AI47" s="64">
        <f t="shared" ref="AI47" si="325">AI46+0.00004999</f>
        <v>13.500049990000001</v>
      </c>
      <c r="AJ47" s="64">
        <f t="shared" ref="AJ47" si="326">AJ46+0.00004999</f>
        <v>14.000049990000001</v>
      </c>
      <c r="AK47" s="64">
        <f t="shared" ref="AK47" si="327">AK46+0.00004999</f>
        <v>14.500049990000001</v>
      </c>
      <c r="AL47" s="64">
        <f t="shared" ref="AL47" si="328">AL46+0.00004999</f>
        <v>15.000049990000001</v>
      </c>
      <c r="AM47" s="64">
        <f t="shared" ref="AM47" si="329">AM46+0.00004999</f>
        <v>15.500049990000001</v>
      </c>
      <c r="AN47" s="64">
        <f t="shared" ref="AN47" si="330">AN46+0.00004999</f>
        <v>16.000049990000001</v>
      </c>
      <c r="AO47" s="64">
        <f t="shared" ref="AO47" si="331">AO46+0.00004999</f>
        <v>16.500049990000001</v>
      </c>
      <c r="AP47" s="64">
        <f t="shared" ref="AP47" si="332">AP46+0.00004999</f>
        <v>17.000049990000001</v>
      </c>
      <c r="AQ47" s="64">
        <f t="shared" ref="AQ47" si="333">AQ46+0.00004999</f>
        <v>17.500049990000001</v>
      </c>
      <c r="AR47" s="64">
        <f t="shared" ref="AR47" si="334">AR46+0.00004999</f>
        <v>18.000049990000001</v>
      </c>
      <c r="AS47" s="64">
        <f t="shared" ref="AS47" si="335">AS46+0.00004999</f>
        <v>18.500049990000001</v>
      </c>
      <c r="AT47" s="64">
        <f t="shared" ref="AT47" si="336">AT46+0.00004999</f>
        <v>19.000049990000001</v>
      </c>
      <c r="AU47" s="64">
        <f t="shared" ref="AU47" si="337">AU46+0.00004999</f>
        <v>19.500049990000001</v>
      </c>
      <c r="AV47" s="64">
        <f t="shared" ref="AV47" si="338">AV46+0.00004999</f>
        <v>20.000049990000001</v>
      </c>
      <c r="AW47" s="64">
        <f t="shared" ref="AW47" si="339">AW46+0.00004999</f>
        <v>20.500049990000001</v>
      </c>
      <c r="AX47" s="64">
        <f t="shared" ref="AX47" si="340">AX46+0.00004999</f>
        <v>21.000049990000001</v>
      </c>
      <c r="AY47" s="64">
        <f t="shared" ref="AY47" si="341">AY46+0.00004999</f>
        <v>21.500049990000001</v>
      </c>
      <c r="AZ47" s="64">
        <f t="shared" ref="AZ47" si="342">AZ46+0.00004999</f>
        <v>22.000049990000001</v>
      </c>
      <c r="BA47" s="64">
        <f t="shared" ref="BA47" si="343">BA46+0.00004999</f>
        <v>22.500049990000001</v>
      </c>
      <c r="BB47" s="64">
        <f t="shared" ref="BB47" si="344">BB46+0.00004999</f>
        <v>23.000049990000001</v>
      </c>
      <c r="BC47" s="64">
        <f t="shared" ref="BC47" si="345">BC46+0.00004999</f>
        <v>23.500049990000001</v>
      </c>
      <c r="BD47" s="64">
        <f t="shared" ref="BD47" si="346">BD46+0.00004999</f>
        <v>24.000049990000001</v>
      </c>
      <c r="BE47" s="64">
        <f t="shared" ref="BE47" si="347">BE46+0.00004999</f>
        <v>24.500049990000001</v>
      </c>
      <c r="BF47" s="64">
        <f t="shared" ref="BF47" si="348">BF46+0.00004999</f>
        <v>25.000049990000001</v>
      </c>
      <c r="BG47" s="64">
        <f t="shared" ref="BG47" si="349">BG46+0.00004999</f>
        <v>25.500049990000001</v>
      </c>
      <c r="BH47" s="64">
        <f t="shared" ref="BH47" si="350">BH46+0.00004999</f>
        <v>26.000049990000001</v>
      </c>
      <c r="BI47" s="64">
        <f t="shared" ref="BI47" si="351">BI46+0.00004999</f>
        <v>26.500049990000001</v>
      </c>
      <c r="BJ47" s="64">
        <f t="shared" ref="BJ47" si="352">BJ46+0.00004999</f>
        <v>27.000049990000001</v>
      </c>
      <c r="BK47" s="64">
        <f t="shared" ref="BK47" si="353">BK46+0.00004999</f>
        <v>27.500049990000001</v>
      </c>
      <c r="BL47" s="64">
        <f t="shared" ref="BL47" si="354">BL46+0.00004999</f>
        <v>28.000049990000001</v>
      </c>
      <c r="BM47" s="64">
        <f t="shared" ref="BM47" si="355">BM46+0.00004999</f>
        <v>28.500049990000001</v>
      </c>
      <c r="BN47" s="64">
        <f t="shared" ref="BN47" si="356">BN46+0.00004999</f>
        <v>29.000049990000001</v>
      </c>
      <c r="BO47" s="64">
        <f t="shared" ref="BO47" si="357">BO46+0.00004999</f>
        <v>29.500049990000001</v>
      </c>
      <c r="BP47" s="64">
        <f t="shared" ref="BP47" si="358">BP46+0.00004999</f>
        <v>30.000049990000001</v>
      </c>
      <c r="BQ47" s="64">
        <f t="shared" ref="BQ47" si="359">BQ46+0.00004999</f>
        <v>30.500049990000001</v>
      </c>
      <c r="BR47" s="64">
        <f t="shared" ref="BR47" si="360">BR46+0.00004999</f>
        <v>31.000049990000001</v>
      </c>
      <c r="BS47" s="64">
        <f t="shared" ref="BS47" si="361">BS46+0.00004999</f>
        <v>31.500049990000001</v>
      </c>
      <c r="BT47" s="64">
        <f t="shared" ref="BT47" si="362">BT46+0.00004999</f>
        <v>32.000049990000001</v>
      </c>
      <c r="BU47" s="64">
        <f t="shared" ref="BU47" si="363">BU46+0.00004999</f>
        <v>32.500049990000001</v>
      </c>
      <c r="BV47" s="64">
        <f t="shared" ref="BV47" si="364">BV46+0.00004999</f>
        <v>33.000049990000001</v>
      </c>
      <c r="BW47" s="64">
        <f t="shared" ref="BW47" si="365">BW46+0.00004999</f>
        <v>33.500049990000001</v>
      </c>
      <c r="BX47" s="64">
        <f t="shared" ref="BX47" si="366">BX46+0.00004999</f>
        <v>34.000049990000001</v>
      </c>
      <c r="BY47" s="64">
        <f t="shared" ref="BY47" si="367">BY46+0.00004999</f>
        <v>34.500049990000001</v>
      </c>
      <c r="BZ47" s="64">
        <f t="shared" ref="BZ47" si="368">BZ46+0.00004999</f>
        <v>35.000049990000001</v>
      </c>
      <c r="CA47" s="64">
        <f t="shared" ref="CA47" si="369">CA46+0.00004999</f>
        <v>35.500049990000001</v>
      </c>
      <c r="CB47" s="64">
        <f t="shared" ref="CB47" si="370">CB46+0.00004999</f>
        <v>36.000049990000001</v>
      </c>
      <c r="CC47" s="64">
        <f t="shared" ref="CC47" si="371">CC46+0.00004999</f>
        <v>36.500049990000001</v>
      </c>
      <c r="CD47" s="64">
        <f t="shared" ref="CD47" si="372">CD46+0.00004999</f>
        <v>37.000049990000001</v>
      </c>
      <c r="CE47" s="64">
        <f t="shared" ref="CE47" si="373">CE46+0.00004999</f>
        <v>37.500049990000001</v>
      </c>
      <c r="CF47" s="64">
        <f t="shared" ref="CF47" si="374">CF46+0.00004999</f>
        <v>38.000049990000001</v>
      </c>
      <c r="CG47" s="64">
        <f t="shared" ref="CG47" si="375">CG46+0.00004999</f>
        <v>38.500049990000001</v>
      </c>
      <c r="CH47" s="64">
        <f t="shared" ref="CH47" si="376">CH46+0.00004999</f>
        <v>39.000049990000001</v>
      </c>
      <c r="CI47" s="64">
        <f t="shared" ref="CI47" si="377">CI46+0.00004999</f>
        <v>39.500049990000001</v>
      </c>
      <c r="CJ47" s="64">
        <f t="shared" ref="CJ47" si="378">CJ46+0.00004999</f>
        <v>40.000049990000001</v>
      </c>
      <c r="CK47" s="64">
        <f t="shared" ref="CK47" si="379">CK46+0.00004999</f>
        <v>40.500049990000001</v>
      </c>
      <c r="CL47" s="64">
        <f t="shared" ref="CL47" si="380">CL46+0.00004999</f>
        <v>41.000049990000001</v>
      </c>
      <c r="CM47" s="64">
        <f t="shared" ref="CM47" si="381">CM46+0.00004999</f>
        <v>41.500049990000001</v>
      </c>
      <c r="CN47" s="64">
        <f t="shared" ref="CN47" si="382">CN46+0.00004999</f>
        <v>42.000049990000001</v>
      </c>
      <c r="CO47" s="64">
        <f t="shared" ref="CO47" si="383">CO46+0.00004999</f>
        <v>42.500049990000001</v>
      </c>
      <c r="CP47" s="64">
        <f t="shared" ref="CP47" si="384">CP46+0.00004999</f>
        <v>43.000049990000001</v>
      </c>
      <c r="CQ47" s="64">
        <f t="shared" ref="CQ47" si="385">CQ46+0.00004999</f>
        <v>43.500049990000001</v>
      </c>
      <c r="CR47" s="64">
        <f t="shared" ref="CR47" si="386">CR46+0.00004999</f>
        <v>44.000049990000001</v>
      </c>
      <c r="CS47" s="64">
        <f t="shared" ref="CS47" si="387">CS46+0.00004999</f>
        <v>44.500049990000001</v>
      </c>
      <c r="CT47" s="64">
        <f t="shared" ref="CT47" si="388">CT46+0.00004999</f>
        <v>45.000049990000001</v>
      </c>
      <c r="CU47" s="64">
        <f t="shared" ref="CU47" si="389">CU46+0.00004999</f>
        <v>45.500049990000001</v>
      </c>
      <c r="CV47" s="64">
        <f t="shared" ref="CV47" si="390">CV46+0.00004999</f>
        <v>46.000049990000001</v>
      </c>
      <c r="CW47" s="64">
        <f t="shared" ref="CW47" si="391">CW46+0.00004999</f>
        <v>46.500049990000001</v>
      </c>
      <c r="CX47" s="64">
        <f t="shared" ref="CX47" si="392">CX46+0.00004999</f>
        <v>47.000049990000001</v>
      </c>
      <c r="CY47" s="64">
        <f t="shared" ref="CY47" si="393">CY46+0.00004999</f>
        <v>47.500049990000001</v>
      </c>
      <c r="CZ47" s="64">
        <f t="shared" ref="CZ47" si="394">CZ46+0.00004999</f>
        <v>48.000049990000001</v>
      </c>
      <c r="DA47" s="64">
        <f t="shared" ref="DA47" si="395">DA46+0.00004999</f>
        <v>48.500049990000001</v>
      </c>
      <c r="DB47" s="64">
        <f t="shared" ref="DB47" si="396">DB46+0.00004999</f>
        <v>49.000049990000001</v>
      </c>
      <c r="DC47" s="64">
        <f t="shared" ref="DC47" si="397">DC46+0.00004999</f>
        <v>49.500049990000001</v>
      </c>
      <c r="DD47" s="64">
        <f t="shared" ref="DD47" si="398">DD46+0.00004999</f>
        <v>50.000049990000001</v>
      </c>
      <c r="DE47" s="64">
        <f t="shared" ref="DE47" si="399">DE46+0.00004999</f>
        <v>50.500049990000001</v>
      </c>
      <c r="DF47" s="64">
        <f t="shared" ref="DF47" si="400">DF46+0.00004999</f>
        <v>51.000049990000001</v>
      </c>
      <c r="DG47" s="64">
        <f t="shared" ref="DG47" si="401">DG46+0.00004999</f>
        <v>51.500049990000001</v>
      </c>
      <c r="DH47" s="64">
        <f t="shared" ref="DH47" si="402">DH46+0.00004999</f>
        <v>52.000049990000001</v>
      </c>
      <c r="DI47" s="64">
        <f t="shared" ref="DI47" si="403">DI46+0.00004999</f>
        <v>52.500049990000001</v>
      </c>
      <c r="DJ47" s="64">
        <f t="shared" ref="DJ47" si="404">DJ46+0.00004999</f>
        <v>53.000049990000001</v>
      </c>
      <c r="DK47" s="64">
        <f t="shared" ref="DK47" si="405">DK46+0.00004999</f>
        <v>53.500049990000001</v>
      </c>
      <c r="DL47" s="64">
        <f t="shared" ref="DL47" si="406">DL46+0.00004999</f>
        <v>54.000049990000001</v>
      </c>
      <c r="DM47" s="64">
        <f t="shared" ref="DM47" si="407">DM46+0.00004999</f>
        <v>54.500049990000001</v>
      </c>
      <c r="DN47" s="64">
        <f t="shared" ref="DN47" si="408">DN46+0.00004999</f>
        <v>55.000049990000001</v>
      </c>
      <c r="DO47" s="64">
        <f t="shared" ref="DO47" si="409">DO46+0.00004999</f>
        <v>55.500049990000001</v>
      </c>
      <c r="DP47" s="64">
        <f t="shared" ref="DP47" si="410">DP46+0.00004999</f>
        <v>56.000049990000001</v>
      </c>
      <c r="DQ47" s="64">
        <f t="shared" ref="DQ47" si="411">DQ46+0.00004999</f>
        <v>56.500049990000001</v>
      </c>
      <c r="DR47" s="64">
        <f t="shared" ref="DR47" si="412">DR46+0.00004999</f>
        <v>57.000049990000001</v>
      </c>
      <c r="DS47" s="64">
        <f t="shared" ref="DS47" si="413">DS46+0.00004999</f>
        <v>57.500049990000001</v>
      </c>
      <c r="DT47" s="64">
        <f t="shared" ref="DT47" si="414">DT46+0.00004999</f>
        <v>58.000049990000001</v>
      </c>
      <c r="DU47" s="64">
        <f t="shared" ref="DU47" si="415">DU46+0.00004999</f>
        <v>58.500049990000001</v>
      </c>
      <c r="DV47" s="64">
        <f t="shared" ref="DV47" si="416">DV46+0.00004999</f>
        <v>59.000049990000001</v>
      </c>
      <c r="DW47" s="64">
        <f t="shared" ref="DW47" si="417">DW46+0.00004999</f>
        <v>59.500049990000001</v>
      </c>
      <c r="DX47" s="64">
        <f t="shared" ref="DX47" si="418">DX46+0.00004999</f>
        <v>60.000049990000001</v>
      </c>
      <c r="DY47" s="64">
        <f t="shared" ref="DY47" si="419">DY46+0.00004999</f>
        <v>60.500049990000001</v>
      </c>
      <c r="DZ47" s="64">
        <f t="shared" ref="DZ47" si="420">DZ46+0.00004999</f>
        <v>61.000049990000001</v>
      </c>
      <c r="EA47" s="64">
        <f t="shared" ref="EA47" si="421">EA46+0.00004999</f>
        <v>61.500049990000001</v>
      </c>
      <c r="EB47" s="64">
        <f t="shared" ref="EB47" si="422">EB46+0.00004999</f>
        <v>62.000049990000001</v>
      </c>
      <c r="EC47" s="64">
        <f t="shared" ref="EC47" si="423">EC46+0.00004999</f>
        <v>62.500049990000001</v>
      </c>
      <c r="ED47" s="64">
        <f t="shared" ref="ED47" si="424">ED46+0.00004999</f>
        <v>63.000049990000001</v>
      </c>
      <c r="EE47" s="64">
        <f t="shared" ref="EE47" si="425">EE46+0.00004999</f>
        <v>63.500049990000001</v>
      </c>
      <c r="EF47" s="64">
        <f t="shared" ref="EF47" si="426">EF46+0.00004999</f>
        <v>64.000049989999994</v>
      </c>
      <c r="EG47" s="64">
        <f t="shared" ref="EG47" si="427">EG46+0.00004999</f>
        <v>64.500049989999994</v>
      </c>
      <c r="EH47" s="64">
        <f t="shared" ref="EH47" si="428">EH46+0.00004999</f>
        <v>65.000049989999994</v>
      </c>
      <c r="EI47" s="64">
        <f t="shared" ref="EI47" si="429">EI46+0.00004999</f>
        <v>65.500049989999994</v>
      </c>
      <c r="EJ47" s="64">
        <f t="shared" ref="EJ47" si="430">EJ46+0.00004999</f>
        <v>66.000049989999994</v>
      </c>
      <c r="EK47" s="64">
        <f t="shared" ref="EK47" si="431">EK46+0.00004999</f>
        <v>66.500049989999994</v>
      </c>
      <c r="EL47" s="64">
        <f t="shared" ref="EL47" si="432">EL46+0.00004999</f>
        <v>67.000049989999994</v>
      </c>
      <c r="EM47" s="64">
        <f t="shared" ref="EM47" si="433">EM46+0.00004999</f>
        <v>67.500049989999994</v>
      </c>
      <c r="EN47" s="64">
        <f t="shared" ref="EN47" si="434">EN46+0.00004999</f>
        <v>68.000049989999994</v>
      </c>
      <c r="EO47" s="64">
        <f t="shared" ref="EO47" si="435">EO46+0.00004999</f>
        <v>68.500049989999994</v>
      </c>
      <c r="EP47" s="64">
        <f t="shared" ref="EP47" si="436">EP46+0.00004999</f>
        <v>69.000049989999994</v>
      </c>
      <c r="EQ47" s="64">
        <f t="shared" ref="EQ47" si="437">EQ46+0.00004999</f>
        <v>69.500049989999994</v>
      </c>
      <c r="ER47" s="64">
        <f t="shared" ref="ER47" si="438">ER46+0.00004999</f>
        <v>70.000049989999994</v>
      </c>
      <c r="ES47" s="64">
        <f t="shared" ref="ES47" si="439">ES46+0.00004999</f>
        <v>70.500049989999994</v>
      </c>
      <c r="ET47" s="64">
        <f t="shared" ref="ET47" si="440">ET46+0.00004999</f>
        <v>71.000049989999994</v>
      </c>
      <c r="EU47" s="64">
        <f t="shared" ref="EU47" si="441">EU46+0.00004999</f>
        <v>71.500049989999994</v>
      </c>
      <c r="EV47" s="64">
        <f t="shared" ref="EV47" si="442">EV46+0.00004999</f>
        <v>72.000049989999994</v>
      </c>
      <c r="EW47" s="64">
        <f t="shared" ref="EW47" si="443">EW46+0.00004999</f>
        <v>72.500049989999994</v>
      </c>
      <c r="EX47" s="64">
        <f t="shared" ref="EX47" si="444">EX46+0.00004999</f>
        <v>73.000049989999994</v>
      </c>
      <c r="EY47" s="64">
        <f t="shared" ref="EY47" si="445">EY46+0.00004999</f>
        <v>73.500049989999994</v>
      </c>
      <c r="EZ47" s="64">
        <f t="shared" ref="EZ47" si="446">EZ46+0.00004999</f>
        <v>74.000049989999994</v>
      </c>
      <c r="FA47" s="64">
        <f t="shared" ref="FA47" si="447">FA46+0.00004999</f>
        <v>74.500049989999994</v>
      </c>
      <c r="FB47" s="64">
        <f t="shared" ref="FB47" si="448">FB46+0.00004999</f>
        <v>75.000049989999994</v>
      </c>
      <c r="FC47" s="64">
        <f t="shared" ref="FC47" si="449">FC46+0.00004999</f>
        <v>75.500049989999994</v>
      </c>
      <c r="FD47" s="64">
        <f t="shared" ref="FD47" si="450">FD46+0.00004999</f>
        <v>76.000049989999994</v>
      </c>
      <c r="FE47" s="64">
        <f t="shared" ref="FE47" si="451">FE46+0.00004999</f>
        <v>76.500049989999994</v>
      </c>
      <c r="FF47" s="64">
        <f t="shared" ref="FF47" si="452">FF46+0.00004999</f>
        <v>77.000049989999994</v>
      </c>
      <c r="FG47" s="64">
        <f t="shared" ref="FG47" si="453">FG46+0.00004999</f>
        <v>77.500049989999994</v>
      </c>
      <c r="FH47" s="64">
        <f t="shared" ref="FH47" si="454">FH46+0.00004999</f>
        <v>78.000049989999994</v>
      </c>
      <c r="FI47" s="64">
        <f t="shared" ref="FI47" si="455">FI46+0.00004999</f>
        <v>78.500049989999994</v>
      </c>
      <c r="FJ47" s="64">
        <f t="shared" ref="FJ47" si="456">FJ46+0.00004999</f>
        <v>79.000049989999994</v>
      </c>
      <c r="FK47" s="64">
        <f t="shared" ref="FK47" si="457">FK46+0.00004999</f>
        <v>79.500049989999994</v>
      </c>
      <c r="FL47" s="64">
        <f t="shared" ref="FL47" si="458">FL46+0.00004999</f>
        <v>80.000049989999994</v>
      </c>
      <c r="FM47" s="64">
        <f t="shared" ref="FM47" si="459">FM46+0.00004999</f>
        <v>80.500049989999994</v>
      </c>
      <c r="FN47" s="64">
        <f t="shared" ref="FN47" si="460">FN46+0.00004999</f>
        <v>81.000049989999994</v>
      </c>
      <c r="FO47" s="64">
        <f t="shared" ref="FO47" si="461">FO46+0.00004999</f>
        <v>81.500049989999994</v>
      </c>
      <c r="FP47" s="64">
        <f t="shared" ref="FP47" si="462">FP46+0.00004999</f>
        <v>82.000049989999994</v>
      </c>
      <c r="FQ47" s="64">
        <f t="shared" ref="FQ47" si="463">FQ46+0.00004999</f>
        <v>82.500049989999994</v>
      </c>
      <c r="FR47" s="64">
        <f t="shared" ref="FR47" si="464">FR46+0.00004999</f>
        <v>83.000049989999994</v>
      </c>
      <c r="FS47" s="64">
        <f t="shared" ref="FS47" si="465">FS46+0.00004999</f>
        <v>83.500049989999994</v>
      </c>
      <c r="FT47" s="64">
        <f t="shared" ref="FT47" si="466">FT46+0.00004999</f>
        <v>84.000049989999994</v>
      </c>
      <c r="FU47" s="64">
        <f t="shared" ref="FU47" si="467">FU46+0.00004999</f>
        <v>84.500049989999994</v>
      </c>
      <c r="FV47" s="64">
        <f t="shared" ref="FV47" si="468">FV46+0.00004999</f>
        <v>85.000049989999994</v>
      </c>
      <c r="FW47" s="64">
        <f t="shared" ref="FW47" si="469">FW46+0.00004999</f>
        <v>85.500049989999994</v>
      </c>
      <c r="FX47" s="64">
        <f t="shared" ref="FX47" si="470">FX46+0.00004999</f>
        <v>86.000049989999994</v>
      </c>
      <c r="FY47" s="64">
        <f t="shared" ref="FY47" si="471">FY46+0.00004999</f>
        <v>86.500049989999994</v>
      </c>
      <c r="FZ47" s="64">
        <f t="shared" ref="FZ47" si="472">FZ46+0.00004999</f>
        <v>87.000049989999994</v>
      </c>
      <c r="GA47" s="64">
        <f t="shared" ref="GA47" si="473">GA46+0.00004999</f>
        <v>87.500049989999994</v>
      </c>
      <c r="GB47" s="64">
        <f t="shared" ref="GB47" si="474">GB46+0.00004999</f>
        <v>88.000049989999994</v>
      </c>
      <c r="GC47" s="64">
        <f t="shared" ref="GC47" si="475">GC46+0.00004999</f>
        <v>88.500049989999994</v>
      </c>
      <c r="GD47" s="64">
        <f t="shared" ref="GD47" si="476">GD46+0.00004999</f>
        <v>89.000049989999994</v>
      </c>
      <c r="GE47" s="64">
        <f t="shared" ref="GE47" si="477">GE46+0.00004999</f>
        <v>89.500049989999994</v>
      </c>
      <c r="GF47" s="64">
        <f t="shared" ref="GF47" si="478">GF46+0.00004999</f>
        <v>90.000049989999994</v>
      </c>
      <c r="GG47" s="64">
        <f t="shared" ref="GG47" si="479">GG46+0.00004999</f>
        <v>90.500049989999994</v>
      </c>
      <c r="GH47" s="64">
        <f t="shared" ref="GH47" si="480">GH46+0.00004999</f>
        <v>91.000049989999994</v>
      </c>
      <c r="GI47" s="64">
        <f t="shared" ref="GI47" si="481">GI46+0.00004999</f>
        <v>91.500049989999994</v>
      </c>
      <c r="GJ47" s="64">
        <f t="shared" ref="GJ47" si="482">GJ46+0.00004999</f>
        <v>92.000049989999994</v>
      </c>
      <c r="GK47" s="64">
        <f t="shared" ref="GK47" si="483">GK46+0.00004999</f>
        <v>92.500049989999994</v>
      </c>
      <c r="GL47" s="64">
        <f t="shared" ref="GL47" si="484">GL46+0.00004999</f>
        <v>93.000049989999994</v>
      </c>
      <c r="GM47" s="64">
        <f t="shared" ref="GM47" si="485">GM46+0.00004999</f>
        <v>93.500049989999994</v>
      </c>
      <c r="GN47" s="64">
        <f t="shared" ref="GN47" si="486">GN46+0.00004999</f>
        <v>94.000049989999994</v>
      </c>
      <c r="GO47" s="64">
        <f t="shared" ref="GO47" si="487">GO46+0.00004999</f>
        <v>94.500049989999994</v>
      </c>
      <c r="GP47" s="64">
        <f t="shared" ref="GP47" si="488">GP46+0.00004999</f>
        <v>95.000049989999994</v>
      </c>
      <c r="GQ47" s="64">
        <f t="shared" ref="GQ47" si="489">GQ46+0.00004999</f>
        <v>95.500049989999994</v>
      </c>
      <c r="GR47" s="64">
        <f t="shared" ref="GR47" si="490">GR46+0.00004999</f>
        <v>96.000049989999994</v>
      </c>
      <c r="GS47" s="2"/>
    </row>
    <row r="48" spans="1:201" x14ac:dyDescent="0.25">
      <c r="A48" s="66">
        <v>1</v>
      </c>
      <c r="B48" s="66">
        <f t="shared" ref="B48:AG48" si="491">A48+1</f>
        <v>2</v>
      </c>
      <c r="C48" s="66">
        <f t="shared" si="491"/>
        <v>3</v>
      </c>
      <c r="D48" s="66">
        <f t="shared" si="491"/>
        <v>4</v>
      </c>
      <c r="E48" s="66">
        <f t="shared" si="491"/>
        <v>5</v>
      </c>
      <c r="F48" s="66">
        <f t="shared" si="491"/>
        <v>6</v>
      </c>
      <c r="G48" s="66">
        <f t="shared" si="491"/>
        <v>7</v>
      </c>
      <c r="H48" s="66">
        <f t="shared" si="491"/>
        <v>8</v>
      </c>
      <c r="I48" s="66">
        <f t="shared" si="491"/>
        <v>9</v>
      </c>
      <c r="J48" s="66">
        <f t="shared" si="491"/>
        <v>10</v>
      </c>
      <c r="K48" s="66">
        <f t="shared" si="491"/>
        <v>11</v>
      </c>
      <c r="L48" s="66">
        <f t="shared" si="491"/>
        <v>12</v>
      </c>
      <c r="M48" s="66">
        <f t="shared" si="491"/>
        <v>13</v>
      </c>
      <c r="N48" s="66">
        <f t="shared" si="491"/>
        <v>14</v>
      </c>
      <c r="O48" s="66">
        <f t="shared" si="491"/>
        <v>15</v>
      </c>
      <c r="P48" s="66">
        <f t="shared" si="491"/>
        <v>16</v>
      </c>
      <c r="Q48" s="66">
        <f t="shared" si="491"/>
        <v>17</v>
      </c>
      <c r="R48" s="66">
        <f t="shared" si="491"/>
        <v>18</v>
      </c>
      <c r="S48" s="66">
        <f t="shared" si="491"/>
        <v>19</v>
      </c>
      <c r="T48" s="66">
        <f t="shared" si="491"/>
        <v>20</v>
      </c>
      <c r="U48" s="66">
        <f t="shared" si="491"/>
        <v>21</v>
      </c>
      <c r="V48" s="66">
        <f t="shared" si="491"/>
        <v>22</v>
      </c>
      <c r="W48" s="66">
        <f t="shared" si="491"/>
        <v>23</v>
      </c>
      <c r="X48" s="66">
        <f t="shared" si="491"/>
        <v>24</v>
      </c>
      <c r="Y48" s="66">
        <f t="shared" si="491"/>
        <v>25</v>
      </c>
      <c r="Z48" s="66">
        <f t="shared" si="491"/>
        <v>26</v>
      </c>
      <c r="AA48" s="66">
        <f t="shared" si="491"/>
        <v>27</v>
      </c>
      <c r="AB48" s="66">
        <f t="shared" si="491"/>
        <v>28</v>
      </c>
      <c r="AC48" s="66">
        <f t="shared" si="491"/>
        <v>29</v>
      </c>
      <c r="AD48" s="66">
        <f t="shared" si="491"/>
        <v>30</v>
      </c>
      <c r="AE48" s="66">
        <f t="shared" si="491"/>
        <v>31</v>
      </c>
      <c r="AF48" s="66">
        <f t="shared" si="491"/>
        <v>32</v>
      </c>
      <c r="AG48" s="66">
        <f t="shared" si="491"/>
        <v>33</v>
      </c>
      <c r="AH48" s="66">
        <f t="shared" ref="AH48:BM48" si="492">AG48+1</f>
        <v>34</v>
      </c>
      <c r="AI48" s="66">
        <f t="shared" si="492"/>
        <v>35</v>
      </c>
      <c r="AJ48" s="66">
        <f t="shared" si="492"/>
        <v>36</v>
      </c>
      <c r="AK48" s="66">
        <f t="shared" si="492"/>
        <v>37</v>
      </c>
      <c r="AL48" s="66">
        <f t="shared" si="492"/>
        <v>38</v>
      </c>
      <c r="AM48" s="66">
        <f t="shared" si="492"/>
        <v>39</v>
      </c>
      <c r="AN48" s="66">
        <f t="shared" si="492"/>
        <v>40</v>
      </c>
      <c r="AO48" s="66">
        <f t="shared" si="492"/>
        <v>41</v>
      </c>
      <c r="AP48" s="66">
        <f t="shared" si="492"/>
        <v>42</v>
      </c>
      <c r="AQ48" s="66">
        <f t="shared" si="492"/>
        <v>43</v>
      </c>
      <c r="AR48" s="66">
        <f t="shared" si="492"/>
        <v>44</v>
      </c>
      <c r="AS48" s="66">
        <f t="shared" si="492"/>
        <v>45</v>
      </c>
      <c r="AT48" s="66">
        <f t="shared" si="492"/>
        <v>46</v>
      </c>
      <c r="AU48" s="66">
        <f t="shared" si="492"/>
        <v>47</v>
      </c>
      <c r="AV48" s="66">
        <f t="shared" si="492"/>
        <v>48</v>
      </c>
      <c r="AW48" s="66">
        <f t="shared" si="492"/>
        <v>49</v>
      </c>
      <c r="AX48" s="66">
        <f t="shared" si="492"/>
        <v>50</v>
      </c>
      <c r="AY48" s="66">
        <f t="shared" si="492"/>
        <v>51</v>
      </c>
      <c r="AZ48" s="66">
        <f t="shared" si="492"/>
        <v>52</v>
      </c>
      <c r="BA48" s="66">
        <f t="shared" si="492"/>
        <v>53</v>
      </c>
      <c r="BB48" s="66">
        <f t="shared" si="492"/>
        <v>54</v>
      </c>
      <c r="BC48" s="66">
        <f t="shared" si="492"/>
        <v>55</v>
      </c>
      <c r="BD48" s="66">
        <f t="shared" si="492"/>
        <v>56</v>
      </c>
      <c r="BE48" s="66">
        <f t="shared" si="492"/>
        <v>57</v>
      </c>
      <c r="BF48" s="66">
        <f t="shared" si="492"/>
        <v>58</v>
      </c>
      <c r="BG48" s="66">
        <f t="shared" si="492"/>
        <v>59</v>
      </c>
      <c r="BH48" s="66">
        <f t="shared" si="492"/>
        <v>60</v>
      </c>
      <c r="BI48" s="66">
        <f t="shared" si="492"/>
        <v>61</v>
      </c>
      <c r="BJ48" s="66">
        <f t="shared" si="492"/>
        <v>62</v>
      </c>
      <c r="BK48" s="66">
        <f t="shared" si="492"/>
        <v>63</v>
      </c>
      <c r="BL48" s="66">
        <f t="shared" si="492"/>
        <v>64</v>
      </c>
      <c r="BM48" s="66">
        <f t="shared" si="492"/>
        <v>65</v>
      </c>
      <c r="BN48" s="66">
        <f t="shared" ref="BN48:CS48" si="493">BM48+1</f>
        <v>66</v>
      </c>
      <c r="BO48" s="66">
        <f t="shared" si="493"/>
        <v>67</v>
      </c>
      <c r="BP48" s="66">
        <f t="shared" si="493"/>
        <v>68</v>
      </c>
      <c r="BQ48" s="66">
        <f t="shared" si="493"/>
        <v>69</v>
      </c>
      <c r="BR48" s="66">
        <f t="shared" si="493"/>
        <v>70</v>
      </c>
      <c r="BS48" s="66">
        <f t="shared" si="493"/>
        <v>71</v>
      </c>
      <c r="BT48" s="66">
        <f t="shared" si="493"/>
        <v>72</v>
      </c>
      <c r="BU48" s="66">
        <f t="shared" si="493"/>
        <v>73</v>
      </c>
      <c r="BV48" s="66">
        <f t="shared" si="493"/>
        <v>74</v>
      </c>
      <c r="BW48" s="66">
        <f t="shared" si="493"/>
        <v>75</v>
      </c>
      <c r="BX48" s="66">
        <f t="shared" si="493"/>
        <v>76</v>
      </c>
      <c r="BY48" s="66">
        <f t="shared" si="493"/>
        <v>77</v>
      </c>
      <c r="BZ48" s="66">
        <f t="shared" si="493"/>
        <v>78</v>
      </c>
      <c r="CA48" s="66">
        <f t="shared" si="493"/>
        <v>79</v>
      </c>
      <c r="CB48" s="66">
        <f t="shared" si="493"/>
        <v>80</v>
      </c>
      <c r="CC48" s="66">
        <f t="shared" si="493"/>
        <v>81</v>
      </c>
      <c r="CD48" s="66">
        <f t="shared" si="493"/>
        <v>82</v>
      </c>
      <c r="CE48" s="66">
        <f t="shared" si="493"/>
        <v>83</v>
      </c>
      <c r="CF48" s="66">
        <f t="shared" si="493"/>
        <v>84</v>
      </c>
      <c r="CG48" s="66">
        <f t="shared" si="493"/>
        <v>85</v>
      </c>
      <c r="CH48" s="66">
        <f t="shared" si="493"/>
        <v>86</v>
      </c>
      <c r="CI48" s="66">
        <f t="shared" si="493"/>
        <v>87</v>
      </c>
      <c r="CJ48" s="66">
        <f t="shared" si="493"/>
        <v>88</v>
      </c>
      <c r="CK48" s="66">
        <f t="shared" si="493"/>
        <v>89</v>
      </c>
      <c r="CL48" s="66">
        <f t="shared" si="493"/>
        <v>90</v>
      </c>
      <c r="CM48" s="66">
        <f t="shared" si="493"/>
        <v>91</v>
      </c>
      <c r="CN48" s="66">
        <f t="shared" si="493"/>
        <v>92</v>
      </c>
      <c r="CO48" s="66">
        <f t="shared" si="493"/>
        <v>93</v>
      </c>
      <c r="CP48" s="66">
        <f t="shared" si="493"/>
        <v>94</v>
      </c>
      <c r="CQ48" s="66">
        <f t="shared" si="493"/>
        <v>95</v>
      </c>
      <c r="CR48" s="66">
        <f t="shared" si="493"/>
        <v>96</v>
      </c>
      <c r="CS48" s="66">
        <f t="shared" si="493"/>
        <v>97</v>
      </c>
      <c r="CT48" s="66">
        <f t="shared" ref="CT48:DY48" si="494">CS48+1</f>
        <v>98</v>
      </c>
      <c r="CU48" s="66">
        <f t="shared" si="494"/>
        <v>99</v>
      </c>
      <c r="CV48" s="66">
        <f t="shared" si="494"/>
        <v>100</v>
      </c>
      <c r="CW48" s="66">
        <f t="shared" si="494"/>
        <v>101</v>
      </c>
      <c r="CX48" s="66">
        <f t="shared" si="494"/>
        <v>102</v>
      </c>
      <c r="CY48" s="66">
        <f t="shared" si="494"/>
        <v>103</v>
      </c>
      <c r="CZ48" s="66">
        <f t="shared" si="494"/>
        <v>104</v>
      </c>
      <c r="DA48" s="66">
        <f t="shared" si="494"/>
        <v>105</v>
      </c>
      <c r="DB48" s="66">
        <f t="shared" si="494"/>
        <v>106</v>
      </c>
      <c r="DC48" s="66">
        <f t="shared" si="494"/>
        <v>107</v>
      </c>
      <c r="DD48" s="66">
        <f t="shared" si="494"/>
        <v>108</v>
      </c>
      <c r="DE48" s="66">
        <f t="shared" si="494"/>
        <v>109</v>
      </c>
      <c r="DF48" s="66">
        <f t="shared" si="494"/>
        <v>110</v>
      </c>
      <c r="DG48" s="66">
        <f t="shared" si="494"/>
        <v>111</v>
      </c>
      <c r="DH48" s="66">
        <f t="shared" si="494"/>
        <v>112</v>
      </c>
      <c r="DI48" s="66">
        <f t="shared" si="494"/>
        <v>113</v>
      </c>
      <c r="DJ48" s="66">
        <f t="shared" si="494"/>
        <v>114</v>
      </c>
      <c r="DK48" s="66">
        <f t="shared" si="494"/>
        <v>115</v>
      </c>
      <c r="DL48" s="66">
        <f t="shared" si="494"/>
        <v>116</v>
      </c>
      <c r="DM48" s="66">
        <f t="shared" si="494"/>
        <v>117</v>
      </c>
      <c r="DN48" s="66">
        <f t="shared" si="494"/>
        <v>118</v>
      </c>
      <c r="DO48" s="66">
        <f t="shared" si="494"/>
        <v>119</v>
      </c>
      <c r="DP48" s="66">
        <f t="shared" si="494"/>
        <v>120</v>
      </c>
      <c r="DQ48" s="66">
        <f t="shared" si="494"/>
        <v>121</v>
      </c>
      <c r="DR48" s="66">
        <f t="shared" si="494"/>
        <v>122</v>
      </c>
      <c r="DS48" s="66">
        <f t="shared" si="494"/>
        <v>123</v>
      </c>
      <c r="DT48" s="66">
        <f t="shared" si="494"/>
        <v>124</v>
      </c>
      <c r="DU48" s="66">
        <f t="shared" si="494"/>
        <v>125</v>
      </c>
      <c r="DV48" s="66">
        <f t="shared" si="494"/>
        <v>126</v>
      </c>
      <c r="DW48" s="66">
        <f t="shared" si="494"/>
        <v>127</v>
      </c>
      <c r="DX48" s="66">
        <f t="shared" si="494"/>
        <v>128</v>
      </c>
      <c r="DY48" s="66">
        <f t="shared" si="494"/>
        <v>129</v>
      </c>
      <c r="DZ48" s="66">
        <f t="shared" ref="DZ48:FE48" si="495">DY48+1</f>
        <v>130</v>
      </c>
      <c r="EA48" s="66">
        <f t="shared" si="495"/>
        <v>131</v>
      </c>
      <c r="EB48" s="66">
        <f t="shared" si="495"/>
        <v>132</v>
      </c>
      <c r="EC48" s="66">
        <f t="shared" si="495"/>
        <v>133</v>
      </c>
      <c r="ED48" s="66">
        <f t="shared" si="495"/>
        <v>134</v>
      </c>
      <c r="EE48" s="66">
        <f t="shared" si="495"/>
        <v>135</v>
      </c>
      <c r="EF48" s="66">
        <f t="shared" si="495"/>
        <v>136</v>
      </c>
      <c r="EG48" s="66">
        <f t="shared" si="495"/>
        <v>137</v>
      </c>
      <c r="EH48" s="66">
        <f t="shared" si="495"/>
        <v>138</v>
      </c>
      <c r="EI48" s="66">
        <f t="shared" si="495"/>
        <v>139</v>
      </c>
      <c r="EJ48" s="66">
        <f t="shared" si="495"/>
        <v>140</v>
      </c>
      <c r="EK48" s="66">
        <f t="shared" si="495"/>
        <v>141</v>
      </c>
      <c r="EL48" s="66">
        <f t="shared" si="495"/>
        <v>142</v>
      </c>
      <c r="EM48" s="66">
        <f t="shared" si="495"/>
        <v>143</v>
      </c>
      <c r="EN48" s="66">
        <f t="shared" si="495"/>
        <v>144</v>
      </c>
      <c r="EO48" s="66">
        <f t="shared" si="495"/>
        <v>145</v>
      </c>
      <c r="EP48" s="66">
        <f t="shared" si="495"/>
        <v>146</v>
      </c>
      <c r="EQ48" s="66">
        <f t="shared" si="495"/>
        <v>147</v>
      </c>
      <c r="ER48" s="66">
        <f t="shared" si="495"/>
        <v>148</v>
      </c>
      <c r="ES48" s="66">
        <f t="shared" si="495"/>
        <v>149</v>
      </c>
      <c r="ET48" s="66">
        <f t="shared" si="495"/>
        <v>150</v>
      </c>
      <c r="EU48" s="66">
        <f t="shared" si="495"/>
        <v>151</v>
      </c>
      <c r="EV48" s="66">
        <f t="shared" si="495"/>
        <v>152</v>
      </c>
      <c r="EW48" s="66">
        <f t="shared" si="495"/>
        <v>153</v>
      </c>
      <c r="EX48" s="66">
        <f t="shared" si="495"/>
        <v>154</v>
      </c>
      <c r="EY48" s="66">
        <f t="shared" si="495"/>
        <v>155</v>
      </c>
      <c r="EZ48" s="66">
        <f t="shared" si="495"/>
        <v>156</v>
      </c>
      <c r="FA48" s="66">
        <f t="shared" si="495"/>
        <v>157</v>
      </c>
      <c r="FB48" s="66">
        <f t="shared" si="495"/>
        <v>158</v>
      </c>
      <c r="FC48" s="66">
        <f t="shared" si="495"/>
        <v>159</v>
      </c>
      <c r="FD48" s="66">
        <f t="shared" si="495"/>
        <v>160</v>
      </c>
      <c r="FE48" s="66">
        <f t="shared" si="495"/>
        <v>161</v>
      </c>
      <c r="FF48" s="66">
        <f t="shared" ref="FF48:GK48" si="496">FE48+1</f>
        <v>162</v>
      </c>
      <c r="FG48" s="66">
        <f t="shared" si="496"/>
        <v>163</v>
      </c>
      <c r="FH48" s="66">
        <f t="shared" si="496"/>
        <v>164</v>
      </c>
      <c r="FI48" s="66">
        <f t="shared" si="496"/>
        <v>165</v>
      </c>
      <c r="FJ48" s="66">
        <f t="shared" si="496"/>
        <v>166</v>
      </c>
      <c r="FK48" s="66">
        <f t="shared" si="496"/>
        <v>167</v>
      </c>
      <c r="FL48" s="66">
        <f t="shared" si="496"/>
        <v>168</v>
      </c>
      <c r="FM48" s="66">
        <f t="shared" si="496"/>
        <v>169</v>
      </c>
      <c r="FN48" s="66">
        <f t="shared" si="496"/>
        <v>170</v>
      </c>
      <c r="FO48" s="66">
        <f t="shared" si="496"/>
        <v>171</v>
      </c>
      <c r="FP48" s="66">
        <f t="shared" si="496"/>
        <v>172</v>
      </c>
      <c r="FQ48" s="66">
        <f t="shared" si="496"/>
        <v>173</v>
      </c>
      <c r="FR48" s="66">
        <f t="shared" si="496"/>
        <v>174</v>
      </c>
      <c r="FS48" s="66">
        <f t="shared" si="496"/>
        <v>175</v>
      </c>
      <c r="FT48" s="66">
        <f t="shared" si="496"/>
        <v>176</v>
      </c>
      <c r="FU48" s="66">
        <f t="shared" si="496"/>
        <v>177</v>
      </c>
      <c r="FV48" s="66">
        <f t="shared" si="496"/>
        <v>178</v>
      </c>
      <c r="FW48" s="66">
        <f t="shared" si="496"/>
        <v>179</v>
      </c>
      <c r="FX48" s="66">
        <f t="shared" si="496"/>
        <v>180</v>
      </c>
      <c r="FY48" s="66">
        <f t="shared" si="496"/>
        <v>181</v>
      </c>
      <c r="FZ48" s="66">
        <f t="shared" si="496"/>
        <v>182</v>
      </c>
      <c r="GA48" s="66">
        <f t="shared" si="496"/>
        <v>183</v>
      </c>
      <c r="GB48" s="66">
        <f t="shared" si="496"/>
        <v>184</v>
      </c>
      <c r="GC48" s="66">
        <f t="shared" si="496"/>
        <v>185</v>
      </c>
      <c r="GD48" s="66">
        <f t="shared" si="496"/>
        <v>186</v>
      </c>
      <c r="GE48" s="66">
        <f t="shared" si="496"/>
        <v>187</v>
      </c>
      <c r="GF48" s="66">
        <f t="shared" si="496"/>
        <v>188</v>
      </c>
      <c r="GG48" s="66">
        <f t="shared" si="496"/>
        <v>189</v>
      </c>
      <c r="GH48" s="66">
        <f t="shared" si="496"/>
        <v>190</v>
      </c>
      <c r="GI48" s="66">
        <f t="shared" si="496"/>
        <v>191</v>
      </c>
      <c r="GJ48" s="66">
        <f t="shared" si="496"/>
        <v>192</v>
      </c>
      <c r="GK48" s="66">
        <f t="shared" si="496"/>
        <v>193</v>
      </c>
      <c r="GL48" s="66">
        <f t="shared" ref="GL48:GR48" si="497">GK48+1</f>
        <v>194</v>
      </c>
      <c r="GM48" s="66">
        <f t="shared" si="497"/>
        <v>195</v>
      </c>
      <c r="GN48" s="66">
        <f t="shared" si="497"/>
        <v>196</v>
      </c>
      <c r="GO48" s="66">
        <f t="shared" si="497"/>
        <v>197</v>
      </c>
      <c r="GP48" s="66">
        <f t="shared" si="497"/>
        <v>198</v>
      </c>
      <c r="GQ48" s="66">
        <f t="shared" si="497"/>
        <v>199</v>
      </c>
      <c r="GR48" s="66">
        <f t="shared" si="497"/>
        <v>200</v>
      </c>
      <c r="GS48" s="2"/>
    </row>
    <row r="49" spans="1:201" x14ac:dyDescent="0.25">
      <c r="A49" s="32" t="str">
        <f>Data_Enersys_VRLA!A1</f>
        <v>Enersys Powersafe SBS 8</v>
      </c>
      <c r="B49" s="56">
        <f t="shared" ref="B49:G63" si="498">$H49</f>
        <v>0.28864756911939088</v>
      </c>
      <c r="C49" s="56">
        <f t="shared" si="498"/>
        <v>0.28864756911939088</v>
      </c>
      <c r="D49" s="56">
        <f t="shared" si="498"/>
        <v>0.28864756911939088</v>
      </c>
      <c r="E49" s="56">
        <f t="shared" si="498"/>
        <v>0.28864756911939088</v>
      </c>
      <c r="F49" s="56">
        <f t="shared" si="498"/>
        <v>0.28864756911939088</v>
      </c>
      <c r="G49" s="56">
        <f t="shared" si="498"/>
        <v>0.28864756911939088</v>
      </c>
      <c r="H49" s="68">
        <f>VLOOKUP(H$47,Data_Enersys_VRLA!$A$6:$E$25,5)</f>
        <v>0.28864756911939088</v>
      </c>
      <c r="I49" s="68">
        <f>VLOOKUP(I$47,Data_Enersys_VRLA!$A$6:$E$25,5)</f>
        <v>0.42894820740225492</v>
      </c>
      <c r="J49" s="68">
        <f>VLOOKUP(J$47,Data_Enersys_VRLA!$A$6:$E$25,5)</f>
        <v>0.55909818973072622</v>
      </c>
      <c r="K49" s="69">
        <f t="shared" ref="K49:K63" si="499">(J49+L49)/2</f>
        <v>0.73790101003309516</v>
      </c>
      <c r="L49" s="68">
        <f>VLOOKUP(L$47,Data_Enersys_VRLA!$A$6:$E$25,5)</f>
        <v>0.9167038303354641</v>
      </c>
      <c r="M49" s="69">
        <f t="shared" ref="M49:M63" si="500">$L49+($O49-$L49)/3</f>
        <v>1.1365488330653031</v>
      </c>
      <c r="N49" s="69">
        <f t="shared" ref="N49:N63" si="501">$L49+2*($O49-$L49)/3</f>
        <v>1.3563938357951422</v>
      </c>
      <c r="O49" s="68">
        <f>VLOOKUP(O$47,Data_Enersys_VRLA!$A$6:$E$25,5)</f>
        <v>1.5762388385249813</v>
      </c>
      <c r="P49" s="56">
        <f t="shared" ref="P49:P63" si="502">(O49+Q49)/2</f>
        <v>2.7517862752195663</v>
      </c>
      <c r="Q49" s="68">
        <f>VLOOKUP(Q$47,Data_Enersys_VRLA!$A$6:$E$25,5)</f>
        <v>3.9273337119141511</v>
      </c>
      <c r="R49" s="68">
        <f>VLOOKUP(R$47,Data_Enersys_VRLA!$A$6:$E$25,5)</f>
        <v>6.1359867330016575</v>
      </c>
      <c r="S49" s="56">
        <f t="shared" ref="S49:S63" si="503">(R49+T49)/2</f>
        <v>6.6742311832649612</v>
      </c>
      <c r="T49" s="68">
        <f>VLOOKUP(T$47,Data_Enersys_VRLA!$A$6:$E$25,5)</f>
        <v>7.2124756335282649</v>
      </c>
      <c r="U49" s="56">
        <f t="shared" ref="U49:U63" si="504">(T49+V49)/2</f>
        <v>7.7173489278752445</v>
      </c>
      <c r="V49" s="68">
        <f>VLOOKUP(V$47,Data_Enersys_VRLA!$A$6:$E$25,5)</f>
        <v>8.2222222222222232</v>
      </c>
      <c r="W49" s="56">
        <f t="shared" ref="W49:W63" si="505">(V49+X49)/2</f>
        <v>8.6745615730063008</v>
      </c>
      <c r="X49" s="68">
        <f>VLOOKUP(X$47,Data_Enersys_VRLA!$A$6:$E$25,5)</f>
        <v>9.1269009237903784</v>
      </c>
      <c r="Y49" s="56">
        <f t="shared" ref="Y49:Y63" si="506">(X49+Z49)/2</f>
        <v>9.640289100753586</v>
      </c>
      <c r="Z49" s="68">
        <f>VLOOKUP(Z$47,Data_Enersys_VRLA!$A$6:$E$25,5)</f>
        <v>10.153677277716794</v>
      </c>
      <c r="AA49" s="56">
        <f t="shared" ref="AA49:AA63" si="507">(Z49+AB49)/2</f>
        <v>10.622235959082611</v>
      </c>
      <c r="AB49" s="68">
        <f>VLOOKUP(AB$47,Data_Enersys_VRLA!$A$6:$E$25,5)</f>
        <v>11.090794640448427</v>
      </c>
      <c r="AC49" s="56">
        <f t="shared" ref="AC49:AC63" si="508">$AB49+($AV49-$AB49)/20</f>
        <v>11.548289919366924</v>
      </c>
      <c r="AD49" s="56">
        <f t="shared" ref="AD49:AD63" si="509">$AB49+2*($AV49-$AB49)/20</f>
        <v>12.005785198285423</v>
      </c>
      <c r="AE49" s="56">
        <f t="shared" ref="AE49:AE63" si="510">$AB49+3*($AV49-$AB49)/20</f>
        <v>12.46328047720392</v>
      </c>
      <c r="AF49" s="56">
        <f t="shared" ref="AF49:AF63" si="511">$AB49+4*($AV49-$AB49)/20</f>
        <v>12.920775756122417</v>
      </c>
      <c r="AG49" s="56">
        <f t="shared" ref="AG49:AG63" si="512">$AB49+5*($AV49-$AB49)/20</f>
        <v>13.378271035040916</v>
      </c>
      <c r="AH49" s="56">
        <f t="shared" ref="AH49:AH63" si="513">$AB49+6*($AV49-$AB49)/20</f>
        <v>13.835766313959413</v>
      </c>
      <c r="AI49" s="56">
        <f t="shared" ref="AI49:AI63" si="514">$AB49+7*($AV49-$AB49)/20</f>
        <v>14.293261592877911</v>
      </c>
      <c r="AJ49" s="56">
        <f t="shared" ref="AJ49:AJ63" si="515">$AB49+8*($AV49-$AB49)/20</f>
        <v>14.750756871796408</v>
      </c>
      <c r="AK49" s="56">
        <f t="shared" ref="AK49:AK63" si="516">$AB49+9*($AV49-$AB49)/20</f>
        <v>15.208252150714905</v>
      </c>
      <c r="AL49" s="56">
        <f t="shared" ref="AL49:AL63" si="517">$AB49+10*($AV49-$AB49)/20</f>
        <v>15.665747429633402</v>
      </c>
      <c r="AM49" s="56">
        <f t="shared" ref="AM49:AM63" si="518">$AB49+11*($AV49-$AB49)/20</f>
        <v>16.123242708551899</v>
      </c>
      <c r="AN49" s="56">
        <f t="shared" ref="AN49:AN63" si="519">$AB49+12*($AV49-$AB49)/20</f>
        <v>16.5807379874704</v>
      </c>
      <c r="AO49" s="56">
        <f t="shared" ref="AO49:AO63" si="520">$AB49+13*($AV49-$AB49)/20</f>
        <v>17.038233266388897</v>
      </c>
      <c r="AP49" s="56">
        <f t="shared" ref="AP49:AP63" si="521">$AB49+14*($AV49-$AB49)/20</f>
        <v>17.495728545307394</v>
      </c>
      <c r="AQ49" s="56">
        <f t="shared" ref="AQ49:AQ63" si="522">$AB49+15*($AV49-$AB49)/20</f>
        <v>17.953223824225891</v>
      </c>
      <c r="AR49" s="56">
        <f t="shared" ref="AR49:AR63" si="523">$AB49+16*($AV49-$AB49)/20</f>
        <v>18.410719103144388</v>
      </c>
      <c r="AS49" s="56">
        <f t="shared" ref="AS49:AS63" si="524">$AB49+17*($AV49-$AB49)/20</f>
        <v>18.868214382062888</v>
      </c>
      <c r="AT49" s="56">
        <f t="shared" ref="AT49:AT63" si="525">$AB49+18*($AV49-$AB49)/20</f>
        <v>19.325709660981381</v>
      </c>
      <c r="AU49" s="56">
        <f t="shared" ref="AU49:AU63" si="526">$AB49+19*($AV49-$AB49)/20</f>
        <v>19.783204939899882</v>
      </c>
      <c r="AV49" s="68">
        <f>VLOOKUP(AV$47,Data_Enersys_VRLA!$A$6:$E$25,5)</f>
        <v>20.240700218818379</v>
      </c>
      <c r="AW49" s="56">
        <f>AV49+($AV49-$AU49)</f>
        <v>20.698195497736876</v>
      </c>
      <c r="AX49" s="56">
        <f t="shared" ref="AX49:DI49" si="527">AW49+($AV49-$AU49)</f>
        <v>21.155690776655373</v>
      </c>
      <c r="AY49" s="56">
        <f t="shared" si="527"/>
        <v>21.61318605557387</v>
      </c>
      <c r="AZ49" s="56">
        <f t="shared" si="527"/>
        <v>22.070681334492367</v>
      </c>
      <c r="BA49" s="56">
        <f t="shared" si="527"/>
        <v>22.528176613410864</v>
      </c>
      <c r="BB49" s="56">
        <f t="shared" si="527"/>
        <v>22.985671892329361</v>
      </c>
      <c r="BC49" s="56">
        <f t="shared" si="527"/>
        <v>23.443167171247858</v>
      </c>
      <c r="BD49" s="56">
        <f t="shared" si="527"/>
        <v>23.900662450166354</v>
      </c>
      <c r="BE49" s="56">
        <f t="shared" si="527"/>
        <v>24.358157729084851</v>
      </c>
      <c r="BF49" s="56">
        <f t="shared" si="527"/>
        <v>24.815653008003348</v>
      </c>
      <c r="BG49" s="56">
        <f t="shared" si="527"/>
        <v>25.273148286921845</v>
      </c>
      <c r="BH49" s="56">
        <f t="shared" si="527"/>
        <v>25.730643565840342</v>
      </c>
      <c r="BI49" s="56">
        <f t="shared" si="527"/>
        <v>26.188138844758839</v>
      </c>
      <c r="BJ49" s="56">
        <f t="shared" si="527"/>
        <v>26.645634123677336</v>
      </c>
      <c r="BK49" s="56">
        <f t="shared" si="527"/>
        <v>27.103129402595833</v>
      </c>
      <c r="BL49" s="56">
        <f t="shared" si="527"/>
        <v>27.56062468151433</v>
      </c>
      <c r="BM49" s="56">
        <f t="shared" si="527"/>
        <v>28.018119960432827</v>
      </c>
      <c r="BN49" s="56">
        <f t="shared" si="527"/>
        <v>28.475615239351324</v>
      </c>
      <c r="BO49" s="56">
        <f t="shared" si="527"/>
        <v>28.933110518269821</v>
      </c>
      <c r="BP49" s="56">
        <f t="shared" si="527"/>
        <v>29.390605797188318</v>
      </c>
      <c r="BQ49" s="56">
        <f t="shared" si="527"/>
        <v>29.848101076106815</v>
      </c>
      <c r="BR49" s="56">
        <f t="shared" si="527"/>
        <v>30.305596355025312</v>
      </c>
      <c r="BS49" s="56">
        <f t="shared" si="527"/>
        <v>30.763091633943809</v>
      </c>
      <c r="BT49" s="56">
        <f t="shared" si="527"/>
        <v>31.220586912862306</v>
      </c>
      <c r="BU49" s="56">
        <f t="shared" si="527"/>
        <v>31.678082191780803</v>
      </c>
      <c r="BV49" s="56">
        <f t="shared" si="527"/>
        <v>32.135577470699303</v>
      </c>
      <c r="BW49" s="56">
        <f t="shared" si="527"/>
        <v>32.593072749617804</v>
      </c>
      <c r="BX49" s="56">
        <f t="shared" si="527"/>
        <v>33.050568028536304</v>
      </c>
      <c r="BY49" s="56">
        <f t="shared" si="527"/>
        <v>33.508063307454805</v>
      </c>
      <c r="BZ49" s="56">
        <f t="shared" si="527"/>
        <v>33.965558586373305</v>
      </c>
      <c r="CA49" s="56">
        <f t="shared" si="527"/>
        <v>34.423053865291806</v>
      </c>
      <c r="CB49" s="56">
        <f t="shared" si="527"/>
        <v>34.880549144210306</v>
      </c>
      <c r="CC49" s="56">
        <f t="shared" si="527"/>
        <v>35.338044423128807</v>
      </c>
      <c r="CD49" s="56">
        <f t="shared" si="527"/>
        <v>35.795539702047307</v>
      </c>
      <c r="CE49" s="56">
        <f t="shared" si="527"/>
        <v>36.253034980965808</v>
      </c>
      <c r="CF49" s="56">
        <f t="shared" si="527"/>
        <v>36.710530259884308</v>
      </c>
      <c r="CG49" s="56">
        <f t="shared" si="527"/>
        <v>37.168025538802809</v>
      </c>
      <c r="CH49" s="56">
        <f t="shared" si="527"/>
        <v>37.625520817721309</v>
      </c>
      <c r="CI49" s="56">
        <f t="shared" si="527"/>
        <v>38.08301609663981</v>
      </c>
      <c r="CJ49" s="56">
        <f t="shared" si="527"/>
        <v>38.54051137555831</v>
      </c>
      <c r="CK49" s="56">
        <f t="shared" si="527"/>
        <v>38.998006654476811</v>
      </c>
      <c r="CL49" s="56">
        <f t="shared" si="527"/>
        <v>39.455501933395311</v>
      </c>
      <c r="CM49" s="56">
        <f t="shared" si="527"/>
        <v>39.912997212313812</v>
      </c>
      <c r="CN49" s="56">
        <f t="shared" si="527"/>
        <v>40.370492491232312</v>
      </c>
      <c r="CO49" s="56">
        <f t="shared" si="527"/>
        <v>40.827987770150813</v>
      </c>
      <c r="CP49" s="56">
        <f t="shared" si="527"/>
        <v>41.285483049069313</v>
      </c>
      <c r="CQ49" s="56">
        <f t="shared" si="527"/>
        <v>41.742978327987814</v>
      </c>
      <c r="CR49" s="56">
        <f t="shared" si="527"/>
        <v>42.200473606906314</v>
      </c>
      <c r="CS49" s="56">
        <f t="shared" si="527"/>
        <v>42.657968885824815</v>
      </c>
      <c r="CT49" s="56">
        <f t="shared" si="527"/>
        <v>43.115464164743315</v>
      </c>
      <c r="CU49" s="56">
        <f t="shared" si="527"/>
        <v>43.572959443661816</v>
      </c>
      <c r="CV49" s="56">
        <f t="shared" si="527"/>
        <v>44.030454722580316</v>
      </c>
      <c r="CW49" s="56">
        <f t="shared" si="527"/>
        <v>44.487950001498817</v>
      </c>
      <c r="CX49" s="56">
        <f t="shared" si="527"/>
        <v>44.945445280417317</v>
      </c>
      <c r="CY49" s="56">
        <f t="shared" si="527"/>
        <v>45.402940559335818</v>
      </c>
      <c r="CZ49" s="56">
        <f t="shared" si="527"/>
        <v>45.860435838254318</v>
      </c>
      <c r="DA49" s="56">
        <f t="shared" si="527"/>
        <v>46.317931117172819</v>
      </c>
      <c r="DB49" s="56">
        <f t="shared" si="527"/>
        <v>46.775426396091319</v>
      </c>
      <c r="DC49" s="56">
        <f t="shared" si="527"/>
        <v>47.23292167500982</v>
      </c>
      <c r="DD49" s="56">
        <f t="shared" si="527"/>
        <v>47.69041695392832</v>
      </c>
      <c r="DE49" s="56">
        <f t="shared" si="527"/>
        <v>48.147912232846821</v>
      </c>
      <c r="DF49" s="56">
        <f t="shared" si="527"/>
        <v>48.605407511765321</v>
      </c>
      <c r="DG49" s="56">
        <f t="shared" si="527"/>
        <v>49.062902790683822</v>
      </c>
      <c r="DH49" s="56">
        <f t="shared" si="527"/>
        <v>49.520398069602322</v>
      </c>
      <c r="DI49" s="56">
        <f t="shared" si="527"/>
        <v>49.977893348520823</v>
      </c>
      <c r="DJ49" s="56">
        <f t="shared" ref="DJ49:FU52" si="528">DI49+($AV49-$AU49)</f>
        <v>50.435388627439323</v>
      </c>
      <c r="DK49" s="56">
        <f t="shared" si="528"/>
        <v>50.892883906357824</v>
      </c>
      <c r="DL49" s="56">
        <f t="shared" si="528"/>
        <v>51.350379185276324</v>
      </c>
      <c r="DM49" s="56">
        <f t="shared" si="528"/>
        <v>51.807874464194825</v>
      </c>
      <c r="DN49" s="56">
        <f t="shared" si="528"/>
        <v>52.265369743113325</v>
      </c>
      <c r="DO49" s="56">
        <f t="shared" si="528"/>
        <v>52.722865022031826</v>
      </c>
      <c r="DP49" s="56">
        <f t="shared" si="528"/>
        <v>53.180360300950326</v>
      </c>
      <c r="DQ49" s="56">
        <f t="shared" si="528"/>
        <v>53.637855579868827</v>
      </c>
      <c r="DR49" s="56">
        <f t="shared" si="528"/>
        <v>54.095350858787327</v>
      </c>
      <c r="DS49" s="56">
        <f t="shared" si="528"/>
        <v>54.552846137705828</v>
      </c>
      <c r="DT49" s="56">
        <f t="shared" si="528"/>
        <v>55.010341416624328</v>
      </c>
      <c r="DU49" s="56">
        <f t="shared" si="528"/>
        <v>55.467836695542829</v>
      </c>
      <c r="DV49" s="56">
        <f t="shared" si="528"/>
        <v>55.925331974461329</v>
      </c>
      <c r="DW49" s="56">
        <f t="shared" si="528"/>
        <v>56.38282725337983</v>
      </c>
      <c r="DX49" s="56">
        <f t="shared" si="528"/>
        <v>56.84032253229833</v>
      </c>
      <c r="DY49" s="56">
        <f t="shared" si="528"/>
        <v>57.297817811216831</v>
      </c>
      <c r="DZ49" s="56">
        <f t="shared" si="528"/>
        <v>57.755313090135331</v>
      </c>
      <c r="EA49" s="56">
        <f t="shared" si="528"/>
        <v>58.212808369053832</v>
      </c>
      <c r="EB49" s="56">
        <f t="shared" si="528"/>
        <v>58.670303647972332</v>
      </c>
      <c r="EC49" s="56">
        <f t="shared" si="528"/>
        <v>59.127798926890833</v>
      </c>
      <c r="ED49" s="56">
        <f t="shared" si="528"/>
        <v>59.585294205809333</v>
      </c>
      <c r="EE49" s="56">
        <f t="shared" si="528"/>
        <v>60.042789484727834</v>
      </c>
      <c r="EF49" s="56">
        <f t="shared" si="528"/>
        <v>60.500284763646334</v>
      </c>
      <c r="EG49" s="56">
        <f t="shared" si="528"/>
        <v>60.957780042564835</v>
      </c>
      <c r="EH49" s="56">
        <f t="shared" si="528"/>
        <v>61.415275321483335</v>
      </c>
      <c r="EI49" s="56">
        <f t="shared" si="528"/>
        <v>61.872770600401836</v>
      </c>
      <c r="EJ49" s="56">
        <f t="shared" si="528"/>
        <v>62.330265879320336</v>
      </c>
      <c r="EK49" s="56">
        <f t="shared" si="528"/>
        <v>62.787761158238837</v>
      </c>
      <c r="EL49" s="56">
        <f t="shared" si="528"/>
        <v>63.245256437157337</v>
      </c>
      <c r="EM49" s="56">
        <f t="shared" si="528"/>
        <v>63.702751716075838</v>
      </c>
      <c r="EN49" s="56">
        <f t="shared" si="528"/>
        <v>64.160246994994338</v>
      </c>
      <c r="EO49" s="56">
        <f t="shared" si="528"/>
        <v>64.617742273912839</v>
      </c>
      <c r="EP49" s="56">
        <f t="shared" si="528"/>
        <v>65.075237552831339</v>
      </c>
      <c r="EQ49" s="56">
        <f t="shared" si="528"/>
        <v>65.53273283174984</v>
      </c>
      <c r="ER49" s="56">
        <f t="shared" si="528"/>
        <v>65.99022811066834</v>
      </c>
      <c r="ES49" s="56">
        <f t="shared" si="528"/>
        <v>66.447723389586841</v>
      </c>
      <c r="ET49" s="56">
        <f t="shared" si="528"/>
        <v>66.905218668505341</v>
      </c>
      <c r="EU49" s="56">
        <f t="shared" si="528"/>
        <v>67.362713947423842</v>
      </c>
      <c r="EV49" s="56">
        <f t="shared" si="528"/>
        <v>67.820209226342342</v>
      </c>
      <c r="EW49" s="56">
        <f t="shared" si="528"/>
        <v>68.277704505260843</v>
      </c>
      <c r="EX49" s="56">
        <f t="shared" si="528"/>
        <v>68.735199784179343</v>
      </c>
      <c r="EY49" s="56">
        <f t="shared" si="528"/>
        <v>69.192695063097844</v>
      </c>
      <c r="EZ49" s="56">
        <f t="shared" si="528"/>
        <v>69.650190342016344</v>
      </c>
      <c r="FA49" s="56">
        <f t="shared" si="528"/>
        <v>70.107685620934845</v>
      </c>
      <c r="FB49" s="56">
        <f t="shared" si="528"/>
        <v>70.565180899853345</v>
      </c>
      <c r="FC49" s="56">
        <f t="shared" si="528"/>
        <v>71.022676178771846</v>
      </c>
      <c r="FD49" s="56">
        <f t="shared" si="528"/>
        <v>71.480171457690346</v>
      </c>
      <c r="FE49" s="56">
        <f t="shared" si="528"/>
        <v>71.937666736608847</v>
      </c>
      <c r="FF49" s="56">
        <f t="shared" si="528"/>
        <v>72.395162015527347</v>
      </c>
      <c r="FG49" s="56">
        <f t="shared" si="528"/>
        <v>72.852657294445848</v>
      </c>
      <c r="FH49" s="56">
        <f t="shared" si="528"/>
        <v>73.310152573364348</v>
      </c>
      <c r="FI49" s="56">
        <f t="shared" si="528"/>
        <v>73.767647852282849</v>
      </c>
      <c r="FJ49" s="56">
        <f t="shared" si="528"/>
        <v>74.225143131201349</v>
      </c>
      <c r="FK49" s="56">
        <f t="shared" si="528"/>
        <v>74.68263841011985</v>
      </c>
      <c r="FL49" s="56">
        <f t="shared" si="528"/>
        <v>75.14013368903835</v>
      </c>
      <c r="FM49" s="56">
        <f t="shared" si="528"/>
        <v>75.597628967956851</v>
      </c>
      <c r="FN49" s="56">
        <f t="shared" si="528"/>
        <v>76.055124246875351</v>
      </c>
      <c r="FO49" s="56">
        <f t="shared" si="528"/>
        <v>76.512619525793852</v>
      </c>
      <c r="FP49" s="56">
        <f t="shared" si="528"/>
        <v>76.970114804712352</v>
      </c>
      <c r="FQ49" s="56">
        <f t="shared" si="528"/>
        <v>77.427610083630853</v>
      </c>
      <c r="FR49" s="56">
        <f t="shared" si="528"/>
        <v>77.885105362549353</v>
      </c>
      <c r="FS49" s="56">
        <f t="shared" si="528"/>
        <v>78.342600641467854</v>
      </c>
      <c r="FT49" s="56">
        <f t="shared" si="528"/>
        <v>78.800095920386354</v>
      </c>
      <c r="FU49" s="56">
        <f t="shared" si="528"/>
        <v>79.257591199304855</v>
      </c>
      <c r="FV49" s="56">
        <f t="shared" ref="FV49:GR49" si="529">FU49+($AV49-$AU49)</f>
        <v>79.715086478223355</v>
      </c>
      <c r="FW49" s="56">
        <f t="shared" si="529"/>
        <v>80.172581757141856</v>
      </c>
      <c r="FX49" s="56">
        <f t="shared" si="529"/>
        <v>80.630077036060356</v>
      </c>
      <c r="FY49" s="56">
        <f t="shared" si="529"/>
        <v>81.087572314978857</v>
      </c>
      <c r="FZ49" s="56">
        <f t="shared" si="529"/>
        <v>81.545067593897357</v>
      </c>
      <c r="GA49" s="56">
        <f t="shared" si="529"/>
        <v>82.002562872815858</v>
      </c>
      <c r="GB49" s="56">
        <f t="shared" si="529"/>
        <v>82.460058151734358</v>
      </c>
      <c r="GC49" s="56">
        <f t="shared" si="529"/>
        <v>82.917553430652859</v>
      </c>
      <c r="GD49" s="56">
        <f t="shared" si="529"/>
        <v>83.375048709571359</v>
      </c>
      <c r="GE49" s="56">
        <f t="shared" si="529"/>
        <v>83.83254398848986</v>
      </c>
      <c r="GF49" s="56">
        <f t="shared" si="529"/>
        <v>84.290039267408361</v>
      </c>
      <c r="GG49" s="56">
        <f t="shared" si="529"/>
        <v>84.747534546326861</v>
      </c>
      <c r="GH49" s="56">
        <f t="shared" si="529"/>
        <v>85.205029825245362</v>
      </c>
      <c r="GI49" s="56">
        <f t="shared" si="529"/>
        <v>85.662525104163862</v>
      </c>
      <c r="GJ49" s="56">
        <f t="shared" si="529"/>
        <v>86.120020383082363</v>
      </c>
      <c r="GK49" s="56">
        <f t="shared" si="529"/>
        <v>86.577515662000863</v>
      </c>
      <c r="GL49" s="56">
        <f t="shared" si="529"/>
        <v>87.035010940919364</v>
      </c>
      <c r="GM49" s="56">
        <f t="shared" si="529"/>
        <v>87.492506219837864</v>
      </c>
      <c r="GN49" s="56">
        <f t="shared" si="529"/>
        <v>87.950001498756365</v>
      </c>
      <c r="GO49" s="56">
        <f t="shared" si="529"/>
        <v>88.407496777674865</v>
      </c>
      <c r="GP49" s="56">
        <f t="shared" si="529"/>
        <v>88.864992056593366</v>
      </c>
      <c r="GQ49" s="56">
        <f t="shared" si="529"/>
        <v>89.322487335511866</v>
      </c>
      <c r="GR49" s="56">
        <f t="shared" si="529"/>
        <v>89.779982614430367</v>
      </c>
      <c r="GS49" s="2"/>
    </row>
    <row r="50" spans="1:201" x14ac:dyDescent="0.25">
      <c r="A50" s="32" t="str">
        <f>Data_Enersys_VRLA!A26</f>
        <v>Enersys Powersafe SBS 15</v>
      </c>
      <c r="B50" s="56">
        <f t="shared" si="498"/>
        <v>0.30942030106595292</v>
      </c>
      <c r="C50" s="56">
        <f t="shared" si="498"/>
        <v>0.30942030106595292</v>
      </c>
      <c r="D50" s="56">
        <f t="shared" si="498"/>
        <v>0.30942030106595292</v>
      </c>
      <c r="E50" s="56">
        <f t="shared" si="498"/>
        <v>0.30942030106595292</v>
      </c>
      <c r="F50" s="56">
        <f t="shared" si="498"/>
        <v>0.30942030106595292</v>
      </c>
      <c r="G50" s="56">
        <f t="shared" si="498"/>
        <v>0.30942030106595292</v>
      </c>
      <c r="H50" s="68">
        <f>VLOOKUP(H$47,Data_Enersys_VRLA!$A$31:$E$50,5)</f>
        <v>0.30942030106595292</v>
      </c>
      <c r="I50" s="68">
        <f>VLOOKUP(I$47,Data_Enersys_VRLA!$A$31:$E$50,5)</f>
        <v>0.44809320338630432</v>
      </c>
      <c r="J50" s="68">
        <f>VLOOKUP(J$47,Data_Enersys_VRLA!$A$31:$E$50,5)</f>
        <v>0.57471264367816088</v>
      </c>
      <c r="K50" s="69">
        <f t="shared" si="499"/>
        <v>0.7477614783768336</v>
      </c>
      <c r="L50" s="68">
        <f>VLOOKUP(L$47,Data_Enersys_VRLA!$A$31:$E$50,5)</f>
        <v>0.92081031307550643</v>
      </c>
      <c r="M50" s="69">
        <f t="shared" si="500"/>
        <v>1.1288728983011422</v>
      </c>
      <c r="N50" s="69">
        <f t="shared" si="501"/>
        <v>1.3369354835267782</v>
      </c>
      <c r="O50" s="68">
        <f>VLOOKUP(O$47,Data_Enersys_VRLA!$A$31:$E$50,5)</f>
        <v>1.5449980687524139</v>
      </c>
      <c r="P50" s="56">
        <f t="shared" si="502"/>
        <v>2.6890627998216576</v>
      </c>
      <c r="Q50" s="68">
        <f>VLOOKUP(Q$47,Data_Enersys_VRLA!$A$31:$E$50,5)</f>
        <v>3.8331275308909012</v>
      </c>
      <c r="R50" s="68">
        <f>VLOOKUP(R$47,Data_Enersys_VRLA!$A$31:$E$50,5)</f>
        <v>6.0060060060060065</v>
      </c>
      <c r="S50" s="56">
        <f t="shared" si="503"/>
        <v>6.5383565383565383</v>
      </c>
      <c r="T50" s="68">
        <f>VLOOKUP(T$47,Data_Enersys_VRLA!$A$31:$E$50,5)</f>
        <v>7.0707070707070701</v>
      </c>
      <c r="U50" s="56">
        <f t="shared" si="504"/>
        <v>7.607488497540853</v>
      </c>
      <c r="V50" s="68">
        <f>VLOOKUP(V$47,Data_Enersys_VRLA!$A$31:$E$50,5)</f>
        <v>8.1442699243746368</v>
      </c>
      <c r="W50" s="56">
        <f t="shared" si="505"/>
        <v>8.618799983394263</v>
      </c>
      <c r="X50" s="68">
        <f>VLOOKUP(X$47,Data_Enersys_VRLA!$A$31:$E$50,5)</f>
        <v>9.0933300424138892</v>
      </c>
      <c r="Y50" s="56">
        <f t="shared" si="506"/>
        <v>9.6018386303120344</v>
      </c>
      <c r="Z50" s="68">
        <f>VLOOKUP(Z$47,Data_Enersys_VRLA!$A$31:$E$50,5)</f>
        <v>10.110347218210178</v>
      </c>
      <c r="AA50" s="56">
        <f t="shared" si="507"/>
        <v>10.60491514971334</v>
      </c>
      <c r="AB50" s="68">
        <f>VLOOKUP(AB$47,Data_Enersys_VRLA!$A$31:$E$50,5)</f>
        <v>11.099483081216503</v>
      </c>
      <c r="AC50" s="56">
        <f t="shared" si="508"/>
        <v>11.5936381499008</v>
      </c>
      <c r="AD50" s="56">
        <f t="shared" si="509"/>
        <v>12.087793218585096</v>
      </c>
      <c r="AE50" s="56">
        <f t="shared" si="510"/>
        <v>12.581948287269393</v>
      </c>
      <c r="AF50" s="56">
        <f t="shared" si="511"/>
        <v>13.076103355953688</v>
      </c>
      <c r="AG50" s="56">
        <f t="shared" si="512"/>
        <v>13.570258424637984</v>
      </c>
      <c r="AH50" s="56">
        <f t="shared" si="513"/>
        <v>14.064413493322281</v>
      </c>
      <c r="AI50" s="56">
        <f t="shared" si="514"/>
        <v>14.558568562006577</v>
      </c>
      <c r="AJ50" s="56">
        <f t="shared" si="515"/>
        <v>15.052723630690874</v>
      </c>
      <c r="AK50" s="56">
        <f t="shared" si="516"/>
        <v>15.546878699375171</v>
      </c>
      <c r="AL50" s="56">
        <f t="shared" si="517"/>
        <v>16.041033768059467</v>
      </c>
      <c r="AM50" s="56">
        <f t="shared" si="518"/>
        <v>16.535188836743764</v>
      </c>
      <c r="AN50" s="56">
        <f t="shared" si="519"/>
        <v>17.02934390542806</v>
      </c>
      <c r="AO50" s="56">
        <f t="shared" si="520"/>
        <v>17.523498974112357</v>
      </c>
      <c r="AP50" s="56">
        <f t="shared" si="521"/>
        <v>18.01765404279665</v>
      </c>
      <c r="AQ50" s="56">
        <f t="shared" si="522"/>
        <v>18.51180911148095</v>
      </c>
      <c r="AR50" s="56">
        <f t="shared" si="523"/>
        <v>19.005964180165243</v>
      </c>
      <c r="AS50" s="56">
        <f t="shared" si="524"/>
        <v>19.50011924884954</v>
      </c>
      <c r="AT50" s="56">
        <f t="shared" si="525"/>
        <v>19.994274317533836</v>
      </c>
      <c r="AU50" s="56">
        <f t="shared" si="526"/>
        <v>20.488429386218133</v>
      </c>
      <c r="AV50" s="68">
        <f>VLOOKUP(AV$47,Data_Enersys_VRLA!$A$31:$E$50,5)</f>
        <v>20.98258445490243</v>
      </c>
      <c r="AW50" s="56">
        <f t="shared" ref="AW50:DH54" si="530">AV50+($AV50-$AU50)</f>
        <v>21.476739523586726</v>
      </c>
      <c r="AX50" s="56">
        <f t="shared" si="530"/>
        <v>21.970894592271023</v>
      </c>
      <c r="AY50" s="56">
        <f t="shared" si="530"/>
        <v>22.465049660955319</v>
      </c>
      <c r="AZ50" s="56">
        <f t="shared" si="530"/>
        <v>22.959204729639616</v>
      </c>
      <c r="BA50" s="56">
        <f t="shared" si="530"/>
        <v>23.453359798323913</v>
      </c>
      <c r="BB50" s="56">
        <f t="shared" si="530"/>
        <v>23.947514867008209</v>
      </c>
      <c r="BC50" s="56">
        <f t="shared" si="530"/>
        <v>24.441669935692506</v>
      </c>
      <c r="BD50" s="56">
        <f t="shared" si="530"/>
        <v>24.935825004376802</v>
      </c>
      <c r="BE50" s="56">
        <f t="shared" si="530"/>
        <v>25.429980073061099</v>
      </c>
      <c r="BF50" s="56">
        <f t="shared" si="530"/>
        <v>25.924135141745396</v>
      </c>
      <c r="BG50" s="56">
        <f t="shared" si="530"/>
        <v>26.418290210429692</v>
      </c>
      <c r="BH50" s="56">
        <f t="shared" si="530"/>
        <v>26.912445279113989</v>
      </c>
      <c r="BI50" s="56">
        <f t="shared" si="530"/>
        <v>27.406600347798285</v>
      </c>
      <c r="BJ50" s="56">
        <f t="shared" si="530"/>
        <v>27.900755416482582</v>
      </c>
      <c r="BK50" s="56">
        <f t="shared" si="530"/>
        <v>28.394910485166879</v>
      </c>
      <c r="BL50" s="56">
        <f t="shared" si="530"/>
        <v>28.889065553851175</v>
      </c>
      <c r="BM50" s="56">
        <f t="shared" si="530"/>
        <v>29.383220622535472</v>
      </c>
      <c r="BN50" s="56">
        <f t="shared" si="530"/>
        <v>29.877375691219768</v>
      </c>
      <c r="BO50" s="56">
        <f t="shared" si="530"/>
        <v>30.371530759904065</v>
      </c>
      <c r="BP50" s="56">
        <f t="shared" si="530"/>
        <v>30.865685828588362</v>
      </c>
      <c r="BQ50" s="56">
        <f t="shared" si="530"/>
        <v>31.359840897272658</v>
      </c>
      <c r="BR50" s="56">
        <f t="shared" si="530"/>
        <v>31.853995965956955</v>
      </c>
      <c r="BS50" s="56">
        <f t="shared" si="530"/>
        <v>32.348151034641248</v>
      </c>
      <c r="BT50" s="56">
        <f t="shared" si="530"/>
        <v>32.842306103325541</v>
      </c>
      <c r="BU50" s="56">
        <f t="shared" si="530"/>
        <v>33.336461172009834</v>
      </c>
      <c r="BV50" s="56">
        <f t="shared" si="530"/>
        <v>33.830616240694127</v>
      </c>
      <c r="BW50" s="56">
        <f t="shared" si="530"/>
        <v>34.32477130937842</v>
      </c>
      <c r="BX50" s="56">
        <f t="shared" si="530"/>
        <v>34.818926378062713</v>
      </c>
      <c r="BY50" s="56">
        <f t="shared" si="530"/>
        <v>35.313081446747006</v>
      </c>
      <c r="BZ50" s="56">
        <f t="shared" si="530"/>
        <v>35.807236515431299</v>
      </c>
      <c r="CA50" s="56">
        <f t="shared" si="530"/>
        <v>36.301391584115592</v>
      </c>
      <c r="CB50" s="56">
        <f t="shared" si="530"/>
        <v>36.795546652799885</v>
      </c>
      <c r="CC50" s="56">
        <f t="shared" si="530"/>
        <v>37.289701721484178</v>
      </c>
      <c r="CD50" s="56">
        <f t="shared" si="530"/>
        <v>37.783856790168471</v>
      </c>
      <c r="CE50" s="56">
        <f t="shared" si="530"/>
        <v>38.278011858852764</v>
      </c>
      <c r="CF50" s="56">
        <f t="shared" si="530"/>
        <v>38.772166927537057</v>
      </c>
      <c r="CG50" s="56">
        <f t="shared" si="530"/>
        <v>39.26632199622135</v>
      </c>
      <c r="CH50" s="56">
        <f t="shared" si="530"/>
        <v>39.760477064905643</v>
      </c>
      <c r="CI50" s="56">
        <f t="shared" si="530"/>
        <v>40.254632133589936</v>
      </c>
      <c r="CJ50" s="56">
        <f t="shared" si="530"/>
        <v>40.748787202274229</v>
      </c>
      <c r="CK50" s="56">
        <f t="shared" si="530"/>
        <v>41.242942270958522</v>
      </c>
      <c r="CL50" s="56">
        <f t="shared" si="530"/>
        <v>41.737097339642816</v>
      </c>
      <c r="CM50" s="56">
        <f t="shared" si="530"/>
        <v>42.231252408327109</v>
      </c>
      <c r="CN50" s="56">
        <f t="shared" si="530"/>
        <v>42.725407477011402</v>
      </c>
      <c r="CO50" s="56">
        <f t="shared" si="530"/>
        <v>43.219562545695695</v>
      </c>
      <c r="CP50" s="56">
        <f t="shared" si="530"/>
        <v>43.713717614379988</v>
      </c>
      <c r="CQ50" s="56">
        <f t="shared" si="530"/>
        <v>44.207872683064281</v>
      </c>
      <c r="CR50" s="56">
        <f t="shared" si="530"/>
        <v>44.702027751748574</v>
      </c>
      <c r="CS50" s="56">
        <f t="shared" si="530"/>
        <v>45.196182820432867</v>
      </c>
      <c r="CT50" s="56">
        <f t="shared" si="530"/>
        <v>45.69033788911716</v>
      </c>
      <c r="CU50" s="56">
        <f t="shared" si="530"/>
        <v>46.184492957801453</v>
      </c>
      <c r="CV50" s="56">
        <f t="shared" si="530"/>
        <v>46.678648026485746</v>
      </c>
      <c r="CW50" s="56">
        <f t="shared" si="530"/>
        <v>47.172803095170039</v>
      </c>
      <c r="CX50" s="56">
        <f t="shared" si="530"/>
        <v>47.666958163854332</v>
      </c>
      <c r="CY50" s="56">
        <f t="shared" si="530"/>
        <v>48.161113232538625</v>
      </c>
      <c r="CZ50" s="56">
        <f t="shared" si="530"/>
        <v>48.655268301222918</v>
      </c>
      <c r="DA50" s="56">
        <f t="shared" si="530"/>
        <v>49.149423369907211</v>
      </c>
      <c r="DB50" s="56">
        <f t="shared" si="530"/>
        <v>49.643578438591504</v>
      </c>
      <c r="DC50" s="56">
        <f t="shared" si="530"/>
        <v>50.137733507275797</v>
      </c>
      <c r="DD50" s="56">
        <f t="shared" si="530"/>
        <v>50.63188857596009</v>
      </c>
      <c r="DE50" s="56">
        <f t="shared" si="530"/>
        <v>51.126043644644383</v>
      </c>
      <c r="DF50" s="56">
        <f t="shared" si="530"/>
        <v>51.620198713328676</v>
      </c>
      <c r="DG50" s="56">
        <f t="shared" si="530"/>
        <v>52.114353782012969</v>
      </c>
      <c r="DH50" s="56">
        <f t="shared" si="530"/>
        <v>52.608508850697262</v>
      </c>
      <c r="DI50" s="56">
        <f t="shared" ref="DI50" si="531">DH50+($AV50-$AU50)</f>
        <v>53.102663919381556</v>
      </c>
      <c r="DJ50" s="56">
        <f t="shared" si="528"/>
        <v>53.596818988065849</v>
      </c>
      <c r="DK50" s="56">
        <f t="shared" si="528"/>
        <v>54.090974056750142</v>
      </c>
      <c r="DL50" s="56">
        <f t="shared" si="528"/>
        <v>54.585129125434435</v>
      </c>
      <c r="DM50" s="56">
        <f t="shared" si="528"/>
        <v>55.079284194118728</v>
      </c>
      <c r="DN50" s="56">
        <f t="shared" si="528"/>
        <v>55.573439262803021</v>
      </c>
      <c r="DO50" s="56">
        <f t="shared" si="528"/>
        <v>56.067594331487314</v>
      </c>
      <c r="DP50" s="56">
        <f t="shared" si="528"/>
        <v>56.561749400171607</v>
      </c>
      <c r="DQ50" s="56">
        <f t="shared" si="528"/>
        <v>57.0559044688559</v>
      </c>
      <c r="DR50" s="56">
        <f t="shared" si="528"/>
        <v>57.550059537540193</v>
      </c>
      <c r="DS50" s="56">
        <f t="shared" si="528"/>
        <v>58.044214606224486</v>
      </c>
      <c r="DT50" s="56">
        <f t="shared" si="528"/>
        <v>58.538369674908779</v>
      </c>
      <c r="DU50" s="56">
        <f t="shared" si="528"/>
        <v>59.032524743593072</v>
      </c>
      <c r="DV50" s="56">
        <f t="shared" si="528"/>
        <v>59.526679812277365</v>
      </c>
      <c r="DW50" s="56">
        <f t="shared" si="528"/>
        <v>60.020834880961658</v>
      </c>
      <c r="DX50" s="56">
        <f t="shared" si="528"/>
        <v>60.514989949645951</v>
      </c>
      <c r="DY50" s="56">
        <f t="shared" si="528"/>
        <v>61.009145018330244</v>
      </c>
      <c r="DZ50" s="56">
        <f t="shared" si="528"/>
        <v>61.503300087014537</v>
      </c>
      <c r="EA50" s="56">
        <f t="shared" si="528"/>
        <v>61.99745515569883</v>
      </c>
      <c r="EB50" s="56">
        <f t="shared" si="528"/>
        <v>62.491610224383123</v>
      </c>
      <c r="EC50" s="56">
        <f t="shared" si="528"/>
        <v>62.985765293067416</v>
      </c>
      <c r="ED50" s="56">
        <f t="shared" si="528"/>
        <v>63.479920361751709</v>
      </c>
      <c r="EE50" s="56">
        <f t="shared" si="528"/>
        <v>63.974075430436002</v>
      </c>
      <c r="EF50" s="56">
        <f t="shared" si="528"/>
        <v>64.468230499120295</v>
      </c>
      <c r="EG50" s="56">
        <f t="shared" si="528"/>
        <v>64.962385567804589</v>
      </c>
      <c r="EH50" s="56">
        <f t="shared" si="528"/>
        <v>65.456540636488882</v>
      </c>
      <c r="EI50" s="56">
        <f t="shared" si="528"/>
        <v>65.950695705173175</v>
      </c>
      <c r="EJ50" s="56">
        <f t="shared" si="528"/>
        <v>66.444850773857468</v>
      </c>
      <c r="EK50" s="56">
        <f t="shared" si="528"/>
        <v>66.939005842541761</v>
      </c>
      <c r="EL50" s="56">
        <f t="shared" si="528"/>
        <v>67.433160911226054</v>
      </c>
      <c r="EM50" s="56">
        <f t="shared" si="528"/>
        <v>67.927315979910347</v>
      </c>
      <c r="EN50" s="56">
        <f t="shared" si="528"/>
        <v>68.42147104859464</v>
      </c>
      <c r="EO50" s="56">
        <f t="shared" si="528"/>
        <v>68.915626117278933</v>
      </c>
      <c r="EP50" s="56">
        <f t="shared" si="528"/>
        <v>69.409781185963226</v>
      </c>
      <c r="EQ50" s="56">
        <f t="shared" si="528"/>
        <v>69.903936254647519</v>
      </c>
      <c r="ER50" s="56">
        <f t="shared" si="528"/>
        <v>70.398091323331812</v>
      </c>
      <c r="ES50" s="56">
        <f t="shared" si="528"/>
        <v>70.892246392016105</v>
      </c>
      <c r="ET50" s="56">
        <f t="shared" si="528"/>
        <v>71.386401460700398</v>
      </c>
      <c r="EU50" s="56">
        <f t="shared" si="528"/>
        <v>71.880556529384691</v>
      </c>
      <c r="EV50" s="56">
        <f t="shared" si="528"/>
        <v>72.374711598068984</v>
      </c>
      <c r="EW50" s="56">
        <f t="shared" si="528"/>
        <v>72.868866666753277</v>
      </c>
      <c r="EX50" s="56">
        <f t="shared" si="528"/>
        <v>73.36302173543757</v>
      </c>
      <c r="EY50" s="56">
        <f t="shared" si="528"/>
        <v>73.857176804121863</v>
      </c>
      <c r="EZ50" s="56">
        <f t="shared" si="528"/>
        <v>74.351331872806156</v>
      </c>
      <c r="FA50" s="56">
        <f t="shared" si="528"/>
        <v>74.845486941490449</v>
      </c>
      <c r="FB50" s="56">
        <f t="shared" si="528"/>
        <v>75.339642010174742</v>
      </c>
      <c r="FC50" s="56">
        <f t="shared" si="528"/>
        <v>75.833797078859035</v>
      </c>
      <c r="FD50" s="56">
        <f t="shared" si="528"/>
        <v>76.327952147543328</v>
      </c>
      <c r="FE50" s="56">
        <f t="shared" si="528"/>
        <v>76.822107216227622</v>
      </c>
      <c r="FF50" s="56">
        <f t="shared" si="528"/>
        <v>77.316262284911915</v>
      </c>
      <c r="FG50" s="56">
        <f t="shared" si="528"/>
        <v>77.810417353596208</v>
      </c>
      <c r="FH50" s="56">
        <f t="shared" si="528"/>
        <v>78.304572422280501</v>
      </c>
      <c r="FI50" s="56">
        <f t="shared" si="528"/>
        <v>78.798727490964794</v>
      </c>
      <c r="FJ50" s="56">
        <f t="shared" si="528"/>
        <v>79.292882559649087</v>
      </c>
      <c r="FK50" s="56">
        <f t="shared" si="528"/>
        <v>79.78703762833338</v>
      </c>
      <c r="FL50" s="56">
        <f t="shared" si="528"/>
        <v>80.281192697017673</v>
      </c>
      <c r="FM50" s="56">
        <f t="shared" si="528"/>
        <v>80.775347765701966</v>
      </c>
      <c r="FN50" s="56">
        <f t="shared" si="528"/>
        <v>81.269502834386259</v>
      </c>
      <c r="FO50" s="56">
        <f t="shared" si="528"/>
        <v>81.763657903070552</v>
      </c>
      <c r="FP50" s="56">
        <f t="shared" si="528"/>
        <v>82.257812971754845</v>
      </c>
      <c r="FQ50" s="56">
        <f t="shared" si="528"/>
        <v>82.751968040439138</v>
      </c>
      <c r="FR50" s="56">
        <f t="shared" si="528"/>
        <v>83.246123109123431</v>
      </c>
      <c r="FS50" s="56">
        <f t="shared" si="528"/>
        <v>83.740278177807724</v>
      </c>
      <c r="FT50" s="56">
        <f t="shared" si="528"/>
        <v>84.234433246492017</v>
      </c>
      <c r="FU50" s="56">
        <f t="shared" si="528"/>
        <v>84.72858831517631</v>
      </c>
      <c r="FV50" s="56">
        <f t="shared" ref="FV50:GR50" si="532">FU50+($AV50-$AU50)</f>
        <v>85.222743383860603</v>
      </c>
      <c r="FW50" s="56">
        <f t="shared" si="532"/>
        <v>85.716898452544896</v>
      </c>
      <c r="FX50" s="56">
        <f t="shared" si="532"/>
        <v>86.211053521229189</v>
      </c>
      <c r="FY50" s="56">
        <f t="shared" si="532"/>
        <v>86.705208589913482</v>
      </c>
      <c r="FZ50" s="56">
        <f t="shared" si="532"/>
        <v>87.199363658597775</v>
      </c>
      <c r="GA50" s="56">
        <f t="shared" si="532"/>
        <v>87.693518727282068</v>
      </c>
      <c r="GB50" s="56">
        <f t="shared" si="532"/>
        <v>88.187673795966361</v>
      </c>
      <c r="GC50" s="56">
        <f t="shared" si="532"/>
        <v>88.681828864650655</v>
      </c>
      <c r="GD50" s="56">
        <f t="shared" si="532"/>
        <v>89.175983933334948</v>
      </c>
      <c r="GE50" s="56">
        <f t="shared" si="532"/>
        <v>89.670139002019241</v>
      </c>
      <c r="GF50" s="56">
        <f t="shared" si="532"/>
        <v>90.164294070703534</v>
      </c>
      <c r="GG50" s="56">
        <f t="shared" si="532"/>
        <v>90.658449139387827</v>
      </c>
      <c r="GH50" s="56">
        <f t="shared" si="532"/>
        <v>91.15260420807212</v>
      </c>
      <c r="GI50" s="56">
        <f t="shared" si="532"/>
        <v>91.646759276756413</v>
      </c>
      <c r="GJ50" s="56">
        <f t="shared" si="532"/>
        <v>92.140914345440706</v>
      </c>
      <c r="GK50" s="56">
        <f t="shared" si="532"/>
        <v>92.635069414124999</v>
      </c>
      <c r="GL50" s="56">
        <f t="shared" si="532"/>
        <v>93.129224482809292</v>
      </c>
      <c r="GM50" s="56">
        <f t="shared" si="532"/>
        <v>93.623379551493585</v>
      </c>
      <c r="GN50" s="56">
        <f t="shared" si="532"/>
        <v>94.117534620177878</v>
      </c>
      <c r="GO50" s="56">
        <f t="shared" si="532"/>
        <v>94.611689688862171</v>
      </c>
      <c r="GP50" s="56">
        <f t="shared" si="532"/>
        <v>95.105844757546464</v>
      </c>
      <c r="GQ50" s="56">
        <f t="shared" si="532"/>
        <v>95.599999826230757</v>
      </c>
      <c r="GR50" s="56">
        <f t="shared" si="532"/>
        <v>96.09415489491505</v>
      </c>
      <c r="GS50" s="2"/>
    </row>
    <row r="51" spans="1:201" x14ac:dyDescent="0.25">
      <c r="A51" s="32" t="str">
        <f>Data_Enersys_VRLA!A51</f>
        <v>Enersys Powersafe SBS 30</v>
      </c>
      <c r="B51" s="56">
        <f t="shared" si="498"/>
        <v>0.31454783748361725</v>
      </c>
      <c r="C51" s="56">
        <f t="shared" si="498"/>
        <v>0.31454783748361725</v>
      </c>
      <c r="D51" s="56">
        <f t="shared" si="498"/>
        <v>0.31454783748361725</v>
      </c>
      <c r="E51" s="56">
        <f t="shared" si="498"/>
        <v>0.31454783748361725</v>
      </c>
      <c r="F51" s="56">
        <f t="shared" si="498"/>
        <v>0.31454783748361725</v>
      </c>
      <c r="G51" s="56">
        <f t="shared" si="498"/>
        <v>0.31454783748361725</v>
      </c>
      <c r="H51" s="68">
        <f>VLOOKUP(H$47,Data_Enersys_VRLA!$A$56:$E$75,5)</f>
        <v>0.31454783748361725</v>
      </c>
      <c r="I51" s="68">
        <f>VLOOKUP(I$47,Data_Enersys_VRLA!$A$56:$E$75,5)</f>
        <v>0.45427561107813025</v>
      </c>
      <c r="J51" s="68">
        <f>VLOOKUP(J$47,Data_Enersys_VRLA!$A$56:$E$75,5)</f>
        <v>0.58370404436150725</v>
      </c>
      <c r="K51" s="69">
        <f t="shared" si="499"/>
        <v>0.76375249408122547</v>
      </c>
      <c r="L51" s="68">
        <f>VLOOKUP(L$47,Data_Enersys_VRLA!$A$56:$E$75,5)</f>
        <v>0.94380094380094381</v>
      </c>
      <c r="M51" s="69">
        <f t="shared" si="500"/>
        <v>1.1575419376859106</v>
      </c>
      <c r="N51" s="69">
        <f t="shared" si="501"/>
        <v>1.3712829315708777</v>
      </c>
      <c r="O51" s="68">
        <f>VLOOKUP(O$47,Data_Enersys_VRLA!$A$56:$E$75,5)</f>
        <v>1.5850239254558445</v>
      </c>
      <c r="P51" s="56">
        <f t="shared" si="502"/>
        <v>2.7477546794488026</v>
      </c>
      <c r="Q51" s="68">
        <f>VLOOKUP(Q$47,Data_Enersys_VRLA!$A$56:$E$75,5)</f>
        <v>3.9104854334417603</v>
      </c>
      <c r="R51" s="68">
        <f>VLOOKUP(R$47,Data_Enersys_VRLA!$A$56:$E$75,5)</f>
        <v>6.1238691718858735</v>
      </c>
      <c r="S51" s="56">
        <f t="shared" si="503"/>
        <v>6.66553818954654</v>
      </c>
      <c r="T51" s="68">
        <f>VLOOKUP(T$47,Data_Enersys_VRLA!$A$56:$E$75,5)</f>
        <v>7.2072072072072064</v>
      </c>
      <c r="U51" s="56">
        <f t="shared" si="504"/>
        <v>7.7584666819794288</v>
      </c>
      <c r="V51" s="68">
        <f>VLOOKUP(V$47,Data_Enersys_VRLA!$A$56:$E$75,5)</f>
        <v>8.3097261567516512</v>
      </c>
      <c r="W51" s="56">
        <f t="shared" si="505"/>
        <v>8.7841192761432616</v>
      </c>
      <c r="X51" s="68">
        <f>VLOOKUP(X$47,Data_Enersys_VRLA!$A$56:$E$75,5)</f>
        <v>9.2585123955348703</v>
      </c>
      <c r="Y51" s="56">
        <f t="shared" si="506"/>
        <v>9.7856874785546495</v>
      </c>
      <c r="Z51" s="68">
        <f>VLOOKUP(Z$47,Data_Enersys_VRLA!$A$56:$E$75,5)</f>
        <v>10.312862561574429</v>
      </c>
      <c r="AA51" s="56">
        <f t="shared" si="507"/>
        <v>10.68976964442815</v>
      </c>
      <c r="AB51" s="68">
        <f>VLOOKUP(AB$47,Data_Enersys_VRLA!$A$56:$E$75,5)</f>
        <v>11.066676727281873</v>
      </c>
      <c r="AC51" s="56">
        <f t="shared" si="508"/>
        <v>11.523273878966929</v>
      </c>
      <c r="AD51" s="56">
        <f t="shared" si="509"/>
        <v>11.979871030651985</v>
      </c>
      <c r="AE51" s="56">
        <f t="shared" si="510"/>
        <v>12.436468182337041</v>
      </c>
      <c r="AF51" s="56">
        <f t="shared" si="511"/>
        <v>12.893065334022097</v>
      </c>
      <c r="AG51" s="56">
        <f t="shared" si="512"/>
        <v>13.349662485707153</v>
      </c>
      <c r="AH51" s="56">
        <f t="shared" si="513"/>
        <v>13.806259637392209</v>
      </c>
      <c r="AI51" s="56">
        <f t="shared" si="514"/>
        <v>14.262856789077267</v>
      </c>
      <c r="AJ51" s="56">
        <f t="shared" si="515"/>
        <v>14.719453940762323</v>
      </c>
      <c r="AK51" s="56">
        <f t="shared" si="516"/>
        <v>15.176051092447379</v>
      </c>
      <c r="AL51" s="56">
        <f t="shared" si="517"/>
        <v>15.632648244132435</v>
      </c>
      <c r="AM51" s="56">
        <f t="shared" si="518"/>
        <v>16.089245395817493</v>
      </c>
      <c r="AN51" s="56">
        <f t="shared" si="519"/>
        <v>16.545842547502545</v>
      </c>
      <c r="AO51" s="56">
        <f t="shared" si="520"/>
        <v>17.002439699187605</v>
      </c>
      <c r="AP51" s="56">
        <f t="shared" si="521"/>
        <v>17.459036850872661</v>
      </c>
      <c r="AQ51" s="56">
        <f t="shared" si="522"/>
        <v>17.915634002557717</v>
      </c>
      <c r="AR51" s="56">
        <f t="shared" si="523"/>
        <v>18.372231154242773</v>
      </c>
      <c r="AS51" s="56">
        <f t="shared" si="524"/>
        <v>18.828828305927829</v>
      </c>
      <c r="AT51" s="56">
        <f t="shared" si="525"/>
        <v>19.285425457612885</v>
      </c>
      <c r="AU51" s="56">
        <f t="shared" si="526"/>
        <v>19.742022609297941</v>
      </c>
      <c r="AV51" s="68">
        <f>VLOOKUP(AV$47,Data_Enersys_VRLA!$A$56:$E$75,5)</f>
        <v>20.198619760982996</v>
      </c>
      <c r="AW51" s="56">
        <f t="shared" ref="AW51" si="533">AV51+($AV51-$AU51)</f>
        <v>20.655216912668052</v>
      </c>
      <c r="AX51" s="56">
        <f t="shared" si="530"/>
        <v>21.111814064353108</v>
      </c>
      <c r="AY51" s="56">
        <f t="shared" si="530"/>
        <v>21.568411216038164</v>
      </c>
      <c r="AZ51" s="56">
        <f t="shared" si="530"/>
        <v>22.02500836772322</v>
      </c>
      <c r="BA51" s="56">
        <f t="shared" si="530"/>
        <v>22.481605519408276</v>
      </c>
      <c r="BB51" s="56">
        <f t="shared" si="530"/>
        <v>22.938202671093332</v>
      </c>
      <c r="BC51" s="56">
        <f t="shared" si="530"/>
        <v>23.394799822778388</v>
      </c>
      <c r="BD51" s="56">
        <f t="shared" si="530"/>
        <v>23.851396974463444</v>
      </c>
      <c r="BE51" s="56">
        <f t="shared" si="530"/>
        <v>24.3079941261485</v>
      </c>
      <c r="BF51" s="56">
        <f t="shared" si="530"/>
        <v>24.764591277833556</v>
      </c>
      <c r="BG51" s="56">
        <f t="shared" si="530"/>
        <v>25.221188429518612</v>
      </c>
      <c r="BH51" s="56">
        <f t="shared" si="530"/>
        <v>25.677785581203668</v>
      </c>
      <c r="BI51" s="56">
        <f t="shared" si="530"/>
        <v>26.134382732888724</v>
      </c>
      <c r="BJ51" s="56">
        <f t="shared" si="530"/>
        <v>26.59097988457378</v>
      </c>
      <c r="BK51" s="56">
        <f t="shared" si="530"/>
        <v>27.047577036258836</v>
      </c>
      <c r="BL51" s="56">
        <f t="shared" si="530"/>
        <v>27.504174187943892</v>
      </c>
      <c r="BM51" s="56">
        <f t="shared" si="530"/>
        <v>27.960771339628948</v>
      </c>
      <c r="BN51" s="56">
        <f t="shared" si="530"/>
        <v>28.417368491314004</v>
      </c>
      <c r="BO51" s="56">
        <f t="shared" si="530"/>
        <v>28.87396564299906</v>
      </c>
      <c r="BP51" s="56">
        <f t="shared" si="530"/>
        <v>29.330562794684116</v>
      </c>
      <c r="BQ51" s="56">
        <f t="shared" si="530"/>
        <v>29.787159946369172</v>
      </c>
      <c r="BR51" s="56">
        <f t="shared" si="530"/>
        <v>30.243757098054228</v>
      </c>
      <c r="BS51" s="56">
        <f t="shared" si="530"/>
        <v>30.700354249739284</v>
      </c>
      <c r="BT51" s="56">
        <f t="shared" si="530"/>
        <v>31.15695140142434</v>
      </c>
      <c r="BU51" s="56">
        <f t="shared" si="530"/>
        <v>31.613548553109396</v>
      </c>
      <c r="BV51" s="56">
        <f t="shared" si="530"/>
        <v>32.070145704794456</v>
      </c>
      <c r="BW51" s="56">
        <f t="shared" si="530"/>
        <v>32.526742856479515</v>
      </c>
      <c r="BX51" s="56">
        <f t="shared" si="530"/>
        <v>32.983340008164575</v>
      </c>
      <c r="BY51" s="56">
        <f t="shared" si="530"/>
        <v>33.439937159849634</v>
      </c>
      <c r="BZ51" s="56">
        <f t="shared" si="530"/>
        <v>33.896534311534694</v>
      </c>
      <c r="CA51" s="56">
        <f t="shared" si="530"/>
        <v>34.353131463219754</v>
      </c>
      <c r="CB51" s="56">
        <f t="shared" si="530"/>
        <v>34.809728614904813</v>
      </c>
      <c r="CC51" s="56">
        <f t="shared" si="530"/>
        <v>35.266325766589873</v>
      </c>
      <c r="CD51" s="56">
        <f t="shared" si="530"/>
        <v>35.722922918274932</v>
      </c>
      <c r="CE51" s="56">
        <f t="shared" si="530"/>
        <v>36.179520069959992</v>
      </c>
      <c r="CF51" s="56">
        <f t="shared" si="530"/>
        <v>36.636117221645051</v>
      </c>
      <c r="CG51" s="56">
        <f t="shared" si="530"/>
        <v>37.092714373330111</v>
      </c>
      <c r="CH51" s="56">
        <f t="shared" si="530"/>
        <v>37.54931152501517</v>
      </c>
      <c r="CI51" s="56">
        <f t="shared" si="530"/>
        <v>38.00590867670023</v>
      </c>
      <c r="CJ51" s="56">
        <f t="shared" si="530"/>
        <v>38.462505828385289</v>
      </c>
      <c r="CK51" s="56">
        <f t="shared" si="530"/>
        <v>38.919102980070349</v>
      </c>
      <c r="CL51" s="56">
        <f t="shared" si="530"/>
        <v>39.375700131755409</v>
      </c>
      <c r="CM51" s="56">
        <f t="shared" si="530"/>
        <v>39.832297283440468</v>
      </c>
      <c r="CN51" s="56">
        <f t="shared" si="530"/>
        <v>40.288894435125528</v>
      </c>
      <c r="CO51" s="56">
        <f t="shared" si="530"/>
        <v>40.745491586810587</v>
      </c>
      <c r="CP51" s="56">
        <f t="shared" si="530"/>
        <v>41.202088738495647</v>
      </c>
      <c r="CQ51" s="56">
        <f t="shared" si="530"/>
        <v>41.658685890180706</v>
      </c>
      <c r="CR51" s="56">
        <f t="shared" si="530"/>
        <v>42.115283041865766</v>
      </c>
      <c r="CS51" s="56">
        <f t="shared" si="530"/>
        <v>42.571880193550825</v>
      </c>
      <c r="CT51" s="56">
        <f t="shared" si="530"/>
        <v>43.028477345235885</v>
      </c>
      <c r="CU51" s="56">
        <f t="shared" si="530"/>
        <v>43.485074496920944</v>
      </c>
      <c r="CV51" s="56">
        <f t="shared" si="530"/>
        <v>43.941671648606004</v>
      </c>
      <c r="CW51" s="56">
        <f t="shared" si="530"/>
        <v>44.398268800291063</v>
      </c>
      <c r="CX51" s="56">
        <f t="shared" si="530"/>
        <v>44.854865951976123</v>
      </c>
      <c r="CY51" s="56">
        <f t="shared" si="530"/>
        <v>45.311463103661183</v>
      </c>
      <c r="CZ51" s="56">
        <f t="shared" si="530"/>
        <v>45.768060255346242</v>
      </c>
      <c r="DA51" s="56">
        <f t="shared" si="530"/>
        <v>46.224657407031302</v>
      </c>
      <c r="DB51" s="56">
        <f t="shared" si="530"/>
        <v>46.681254558716361</v>
      </c>
      <c r="DC51" s="56">
        <f t="shared" si="530"/>
        <v>47.137851710401421</v>
      </c>
      <c r="DD51" s="56">
        <f t="shared" si="530"/>
        <v>47.59444886208648</v>
      </c>
      <c r="DE51" s="56">
        <f t="shared" si="530"/>
        <v>48.05104601377154</v>
      </c>
      <c r="DF51" s="56">
        <f t="shared" si="530"/>
        <v>48.507643165456599</v>
      </c>
      <c r="DG51" s="56">
        <f t="shared" si="530"/>
        <v>48.964240317141659</v>
      </c>
      <c r="DH51" s="56">
        <f t="shared" si="530"/>
        <v>49.420837468826718</v>
      </c>
      <c r="DI51" s="56">
        <f t="shared" ref="DI51" si="534">DH51+($AV51-$AU51)</f>
        <v>49.877434620511778</v>
      </c>
      <c r="DJ51" s="56">
        <f t="shared" si="528"/>
        <v>50.334031772196838</v>
      </c>
      <c r="DK51" s="56">
        <f t="shared" si="528"/>
        <v>50.790628923881897</v>
      </c>
      <c r="DL51" s="56">
        <f t="shared" si="528"/>
        <v>51.247226075566957</v>
      </c>
      <c r="DM51" s="56">
        <f t="shared" si="528"/>
        <v>51.703823227252016</v>
      </c>
      <c r="DN51" s="56">
        <f t="shared" si="528"/>
        <v>52.160420378937076</v>
      </c>
      <c r="DO51" s="56">
        <f t="shared" si="528"/>
        <v>52.617017530622135</v>
      </c>
      <c r="DP51" s="56">
        <f t="shared" si="528"/>
        <v>53.073614682307195</v>
      </c>
      <c r="DQ51" s="56">
        <f t="shared" si="528"/>
        <v>53.530211833992254</v>
      </c>
      <c r="DR51" s="56">
        <f t="shared" si="528"/>
        <v>53.986808985677314</v>
      </c>
      <c r="DS51" s="56">
        <f t="shared" si="528"/>
        <v>54.443406137362373</v>
      </c>
      <c r="DT51" s="56">
        <f t="shared" si="528"/>
        <v>54.900003289047433</v>
      </c>
      <c r="DU51" s="56">
        <f t="shared" si="528"/>
        <v>55.356600440732493</v>
      </c>
      <c r="DV51" s="56">
        <f t="shared" si="528"/>
        <v>55.813197592417552</v>
      </c>
      <c r="DW51" s="56">
        <f t="shared" si="528"/>
        <v>56.269794744102612</v>
      </c>
      <c r="DX51" s="56">
        <f t="shared" si="528"/>
        <v>56.726391895787671</v>
      </c>
      <c r="DY51" s="56">
        <f t="shared" si="528"/>
        <v>57.182989047472731</v>
      </c>
      <c r="DZ51" s="56">
        <f t="shared" si="528"/>
        <v>57.63958619915779</v>
      </c>
      <c r="EA51" s="56">
        <f t="shared" si="528"/>
        <v>58.09618335084285</v>
      </c>
      <c r="EB51" s="56">
        <f t="shared" si="528"/>
        <v>58.552780502527909</v>
      </c>
      <c r="EC51" s="56">
        <f t="shared" si="528"/>
        <v>59.009377654212969</v>
      </c>
      <c r="ED51" s="56">
        <f t="shared" si="528"/>
        <v>59.465974805898028</v>
      </c>
      <c r="EE51" s="56">
        <f t="shared" si="528"/>
        <v>59.922571957583088</v>
      </c>
      <c r="EF51" s="56">
        <f t="shared" si="528"/>
        <v>60.379169109268148</v>
      </c>
      <c r="EG51" s="56">
        <f t="shared" si="528"/>
        <v>60.835766260953207</v>
      </c>
      <c r="EH51" s="56">
        <f t="shared" si="528"/>
        <v>61.292363412638267</v>
      </c>
      <c r="EI51" s="56">
        <f t="shared" si="528"/>
        <v>61.748960564323326</v>
      </c>
      <c r="EJ51" s="56">
        <f t="shared" si="528"/>
        <v>62.205557716008386</v>
      </c>
      <c r="EK51" s="56">
        <f t="shared" si="528"/>
        <v>62.662154867693445</v>
      </c>
      <c r="EL51" s="56">
        <f t="shared" si="528"/>
        <v>63.118752019378505</v>
      </c>
      <c r="EM51" s="56">
        <f t="shared" si="528"/>
        <v>63.575349171063564</v>
      </c>
      <c r="EN51" s="56">
        <f t="shared" si="528"/>
        <v>64.031946322748624</v>
      </c>
      <c r="EO51" s="56">
        <f t="shared" si="528"/>
        <v>64.488543474433683</v>
      </c>
      <c r="EP51" s="56">
        <f t="shared" si="528"/>
        <v>64.945140626118743</v>
      </c>
      <c r="EQ51" s="56">
        <f t="shared" si="528"/>
        <v>65.401737777803802</v>
      </c>
      <c r="ER51" s="56">
        <f t="shared" si="528"/>
        <v>65.858334929488862</v>
      </c>
      <c r="ES51" s="56">
        <f t="shared" si="528"/>
        <v>66.314932081173922</v>
      </c>
      <c r="ET51" s="56">
        <f t="shared" si="528"/>
        <v>66.771529232858981</v>
      </c>
      <c r="EU51" s="56">
        <f t="shared" si="528"/>
        <v>67.228126384544041</v>
      </c>
      <c r="EV51" s="56">
        <f t="shared" si="528"/>
        <v>67.6847235362291</v>
      </c>
      <c r="EW51" s="56">
        <f t="shared" si="528"/>
        <v>68.14132068791416</v>
      </c>
      <c r="EX51" s="56">
        <f t="shared" si="528"/>
        <v>68.597917839599219</v>
      </c>
      <c r="EY51" s="56">
        <f t="shared" si="528"/>
        <v>69.054514991284279</v>
      </c>
      <c r="EZ51" s="56">
        <f t="shared" si="528"/>
        <v>69.511112142969338</v>
      </c>
      <c r="FA51" s="56">
        <f t="shared" si="528"/>
        <v>69.967709294654398</v>
      </c>
      <c r="FB51" s="56">
        <f t="shared" si="528"/>
        <v>70.424306446339457</v>
      </c>
      <c r="FC51" s="56">
        <f t="shared" si="528"/>
        <v>70.880903598024517</v>
      </c>
      <c r="FD51" s="56">
        <f t="shared" si="528"/>
        <v>71.337500749709577</v>
      </c>
      <c r="FE51" s="56">
        <f t="shared" si="528"/>
        <v>71.794097901394636</v>
      </c>
      <c r="FF51" s="56">
        <f t="shared" si="528"/>
        <v>72.250695053079696</v>
      </c>
      <c r="FG51" s="56">
        <f t="shared" si="528"/>
        <v>72.707292204764755</v>
      </c>
      <c r="FH51" s="56">
        <f t="shared" si="528"/>
        <v>73.163889356449815</v>
      </c>
      <c r="FI51" s="56">
        <f t="shared" si="528"/>
        <v>73.620486508134874</v>
      </c>
      <c r="FJ51" s="56">
        <f t="shared" si="528"/>
        <v>74.077083659819934</v>
      </c>
      <c r="FK51" s="56">
        <f t="shared" si="528"/>
        <v>74.533680811504993</v>
      </c>
      <c r="FL51" s="56">
        <f t="shared" si="528"/>
        <v>74.990277963190053</v>
      </c>
      <c r="FM51" s="56">
        <f t="shared" si="528"/>
        <v>75.446875114875112</v>
      </c>
      <c r="FN51" s="56">
        <f t="shared" si="528"/>
        <v>75.903472266560172</v>
      </c>
      <c r="FO51" s="56">
        <f t="shared" si="528"/>
        <v>76.360069418245232</v>
      </c>
      <c r="FP51" s="56">
        <f t="shared" si="528"/>
        <v>76.816666569930291</v>
      </c>
      <c r="FQ51" s="56">
        <f t="shared" si="528"/>
        <v>77.273263721615351</v>
      </c>
      <c r="FR51" s="56">
        <f t="shared" si="528"/>
        <v>77.72986087330041</v>
      </c>
      <c r="FS51" s="56">
        <f t="shared" si="528"/>
        <v>78.18645802498547</v>
      </c>
      <c r="FT51" s="56">
        <f t="shared" si="528"/>
        <v>78.643055176670529</v>
      </c>
      <c r="FU51" s="56">
        <f t="shared" si="528"/>
        <v>79.099652328355589</v>
      </c>
      <c r="FV51" s="56">
        <f t="shared" ref="FV51:GR51" si="535">FU51+($AV51-$AU51)</f>
        <v>79.556249480040648</v>
      </c>
      <c r="FW51" s="56">
        <f t="shared" si="535"/>
        <v>80.012846631725708</v>
      </c>
      <c r="FX51" s="56">
        <f t="shared" si="535"/>
        <v>80.469443783410767</v>
      </c>
      <c r="FY51" s="56">
        <f t="shared" si="535"/>
        <v>80.926040935095827</v>
      </c>
      <c r="FZ51" s="56">
        <f t="shared" si="535"/>
        <v>81.382638086780887</v>
      </c>
      <c r="GA51" s="56">
        <f t="shared" si="535"/>
        <v>81.839235238465946</v>
      </c>
      <c r="GB51" s="56">
        <f t="shared" si="535"/>
        <v>82.295832390151006</v>
      </c>
      <c r="GC51" s="56">
        <f t="shared" si="535"/>
        <v>82.752429541836065</v>
      </c>
      <c r="GD51" s="56">
        <f t="shared" si="535"/>
        <v>83.209026693521125</v>
      </c>
      <c r="GE51" s="56">
        <f t="shared" si="535"/>
        <v>83.665623845206184</v>
      </c>
      <c r="GF51" s="56">
        <f t="shared" si="535"/>
        <v>84.122220996891244</v>
      </c>
      <c r="GG51" s="56">
        <f t="shared" si="535"/>
        <v>84.578818148576303</v>
      </c>
      <c r="GH51" s="56">
        <f t="shared" si="535"/>
        <v>85.035415300261363</v>
      </c>
      <c r="GI51" s="56">
        <f t="shared" si="535"/>
        <v>85.492012451946422</v>
      </c>
      <c r="GJ51" s="56">
        <f t="shared" si="535"/>
        <v>85.948609603631482</v>
      </c>
      <c r="GK51" s="56">
        <f t="shared" si="535"/>
        <v>86.405206755316541</v>
      </c>
      <c r="GL51" s="56">
        <f t="shared" si="535"/>
        <v>86.861803907001601</v>
      </c>
      <c r="GM51" s="56">
        <f t="shared" si="535"/>
        <v>87.318401058686661</v>
      </c>
      <c r="GN51" s="56">
        <f t="shared" si="535"/>
        <v>87.77499821037172</v>
      </c>
      <c r="GO51" s="56">
        <f t="shared" si="535"/>
        <v>88.23159536205678</v>
      </c>
      <c r="GP51" s="56">
        <f t="shared" si="535"/>
        <v>88.688192513741839</v>
      </c>
      <c r="GQ51" s="56">
        <f t="shared" si="535"/>
        <v>89.144789665426899</v>
      </c>
      <c r="GR51" s="56">
        <f t="shared" si="535"/>
        <v>89.601386817111958</v>
      </c>
      <c r="GS51" s="2"/>
    </row>
    <row r="52" spans="1:201" x14ac:dyDescent="0.25">
      <c r="A52" s="32" t="str">
        <f>Data_Enersys_VRLA!A76</f>
        <v>Enersys Powersafe SBS 31</v>
      </c>
      <c r="B52" s="56">
        <f t="shared" si="498"/>
        <v>0.31454783748361725</v>
      </c>
      <c r="C52" s="56">
        <f t="shared" si="498"/>
        <v>0.31454783748361725</v>
      </c>
      <c r="D52" s="56">
        <f t="shared" si="498"/>
        <v>0.31454783748361725</v>
      </c>
      <c r="E52" s="56">
        <f t="shared" si="498"/>
        <v>0.31454783748361725</v>
      </c>
      <c r="F52" s="56">
        <f t="shared" si="498"/>
        <v>0.31454783748361725</v>
      </c>
      <c r="G52" s="56">
        <f t="shared" si="498"/>
        <v>0.31454783748361725</v>
      </c>
      <c r="H52" s="68">
        <f>VLOOKUP(H$47,Data_Enersys_VRLA!$A$81:$E$100,5)</f>
        <v>0.31454783748361725</v>
      </c>
      <c r="I52" s="68">
        <f>VLOOKUP(I$47,Data_Enersys_VRLA!$A$81:$E$100,5)</f>
        <v>0.45427561107813025</v>
      </c>
      <c r="J52" s="68">
        <f>VLOOKUP(J$47,Data_Enersys_VRLA!$A$81:$E$100,5)</f>
        <v>0.58370404436150725</v>
      </c>
      <c r="K52" s="69">
        <f t="shared" si="499"/>
        <v>0.76375249408122547</v>
      </c>
      <c r="L52" s="68">
        <f>VLOOKUP(L$47,Data_Enersys_VRLA!$A$81:$E$100,5)</f>
        <v>0.94380094380094381</v>
      </c>
      <c r="M52" s="69">
        <f t="shared" si="500"/>
        <v>1.1575419376859106</v>
      </c>
      <c r="N52" s="69">
        <f t="shared" si="501"/>
        <v>1.3712829315708777</v>
      </c>
      <c r="O52" s="68">
        <f>VLOOKUP(O$47,Data_Enersys_VRLA!$A$81:$E$100,5)</f>
        <v>1.5850239254558445</v>
      </c>
      <c r="P52" s="56">
        <f t="shared" si="502"/>
        <v>2.7477546794488026</v>
      </c>
      <c r="Q52" s="68">
        <f>VLOOKUP(Q$47,Data_Enersys_VRLA!$A$81:$E$100,5)</f>
        <v>3.9104854334417603</v>
      </c>
      <c r="R52" s="68">
        <f>VLOOKUP(R$47,Data_Enersys_VRLA!$A$81:$E$100,5)</f>
        <v>6.1238691718858735</v>
      </c>
      <c r="S52" s="56">
        <f t="shared" si="503"/>
        <v>6.66553818954654</v>
      </c>
      <c r="T52" s="68">
        <f>VLOOKUP(T$47,Data_Enersys_VRLA!$A$81:$E$100,5)</f>
        <v>7.2072072072072064</v>
      </c>
      <c r="U52" s="56">
        <f t="shared" si="504"/>
        <v>7.7584666819794288</v>
      </c>
      <c r="V52" s="68">
        <f>VLOOKUP(V$47,Data_Enersys_VRLA!$A$81:$E$100,5)</f>
        <v>8.3097261567516512</v>
      </c>
      <c r="W52" s="56">
        <f t="shared" si="505"/>
        <v>8.7841192761432616</v>
      </c>
      <c r="X52" s="68">
        <f>VLOOKUP(X$47,Data_Enersys_VRLA!$A$81:$E$100,5)</f>
        <v>9.2585123955348703</v>
      </c>
      <c r="Y52" s="56">
        <f t="shared" si="506"/>
        <v>9.7856874785546495</v>
      </c>
      <c r="Z52" s="68">
        <f>VLOOKUP(Z$47,Data_Enersys_VRLA!$A$81:$E$100,5)</f>
        <v>10.312862561574429</v>
      </c>
      <c r="AA52" s="56">
        <f t="shared" si="507"/>
        <v>10.68976964442815</v>
      </c>
      <c r="AB52" s="68">
        <f>VLOOKUP(AB$47,Data_Enersys_VRLA!$A$81:$E$100,5)</f>
        <v>11.066676727281873</v>
      </c>
      <c r="AC52" s="56">
        <f t="shared" si="508"/>
        <v>11.523273878966929</v>
      </c>
      <c r="AD52" s="56">
        <f t="shared" si="509"/>
        <v>11.979871030651985</v>
      </c>
      <c r="AE52" s="56">
        <f t="shared" si="510"/>
        <v>12.436468182337041</v>
      </c>
      <c r="AF52" s="56">
        <f t="shared" si="511"/>
        <v>12.893065334022097</v>
      </c>
      <c r="AG52" s="56">
        <f t="shared" si="512"/>
        <v>13.349662485707153</v>
      </c>
      <c r="AH52" s="56">
        <f t="shared" si="513"/>
        <v>13.806259637392209</v>
      </c>
      <c r="AI52" s="56">
        <f t="shared" si="514"/>
        <v>14.262856789077267</v>
      </c>
      <c r="AJ52" s="56">
        <f t="shared" si="515"/>
        <v>14.719453940762323</v>
      </c>
      <c r="AK52" s="56">
        <f t="shared" si="516"/>
        <v>15.176051092447379</v>
      </c>
      <c r="AL52" s="56">
        <f t="shared" si="517"/>
        <v>15.632648244132435</v>
      </c>
      <c r="AM52" s="56">
        <f t="shared" si="518"/>
        <v>16.089245395817493</v>
      </c>
      <c r="AN52" s="56">
        <f t="shared" si="519"/>
        <v>16.545842547502545</v>
      </c>
      <c r="AO52" s="56">
        <f t="shared" si="520"/>
        <v>17.002439699187605</v>
      </c>
      <c r="AP52" s="56">
        <f t="shared" si="521"/>
        <v>17.459036850872661</v>
      </c>
      <c r="AQ52" s="56">
        <f t="shared" si="522"/>
        <v>17.915634002557717</v>
      </c>
      <c r="AR52" s="56">
        <f t="shared" si="523"/>
        <v>18.372231154242773</v>
      </c>
      <c r="AS52" s="56">
        <f t="shared" si="524"/>
        <v>18.828828305927829</v>
      </c>
      <c r="AT52" s="56">
        <f t="shared" si="525"/>
        <v>19.285425457612885</v>
      </c>
      <c r="AU52" s="56">
        <f t="shared" si="526"/>
        <v>19.742022609297941</v>
      </c>
      <c r="AV52" s="68">
        <f>VLOOKUP(AV$47,Data_Enersys_VRLA!$A$81:$E$100,5)</f>
        <v>20.198619760982996</v>
      </c>
      <c r="AW52" s="56">
        <f t="shared" ref="AW52" si="536">AV52+($AV52-$AU52)</f>
        <v>20.655216912668052</v>
      </c>
      <c r="AX52" s="56">
        <f t="shared" si="530"/>
        <v>21.111814064353108</v>
      </c>
      <c r="AY52" s="56">
        <f t="shared" si="530"/>
        <v>21.568411216038164</v>
      </c>
      <c r="AZ52" s="56">
        <f t="shared" si="530"/>
        <v>22.02500836772322</v>
      </c>
      <c r="BA52" s="56">
        <f t="shared" si="530"/>
        <v>22.481605519408276</v>
      </c>
      <c r="BB52" s="56">
        <f t="shared" si="530"/>
        <v>22.938202671093332</v>
      </c>
      <c r="BC52" s="56">
        <f t="shared" si="530"/>
        <v>23.394799822778388</v>
      </c>
      <c r="BD52" s="56">
        <f t="shared" si="530"/>
        <v>23.851396974463444</v>
      </c>
      <c r="BE52" s="56">
        <f t="shared" si="530"/>
        <v>24.3079941261485</v>
      </c>
      <c r="BF52" s="56">
        <f t="shared" si="530"/>
        <v>24.764591277833556</v>
      </c>
      <c r="BG52" s="56">
        <f t="shared" si="530"/>
        <v>25.221188429518612</v>
      </c>
      <c r="BH52" s="56">
        <f t="shared" si="530"/>
        <v>25.677785581203668</v>
      </c>
      <c r="BI52" s="56">
        <f t="shared" si="530"/>
        <v>26.134382732888724</v>
      </c>
      <c r="BJ52" s="56">
        <f t="shared" si="530"/>
        <v>26.59097988457378</v>
      </c>
      <c r="BK52" s="56">
        <f t="shared" si="530"/>
        <v>27.047577036258836</v>
      </c>
      <c r="BL52" s="56">
        <f t="shared" si="530"/>
        <v>27.504174187943892</v>
      </c>
      <c r="BM52" s="56">
        <f t="shared" si="530"/>
        <v>27.960771339628948</v>
      </c>
      <c r="BN52" s="56">
        <f t="shared" si="530"/>
        <v>28.417368491314004</v>
      </c>
      <c r="BO52" s="56">
        <f t="shared" si="530"/>
        <v>28.87396564299906</v>
      </c>
      <c r="BP52" s="56">
        <f t="shared" si="530"/>
        <v>29.330562794684116</v>
      </c>
      <c r="BQ52" s="56">
        <f t="shared" si="530"/>
        <v>29.787159946369172</v>
      </c>
      <c r="BR52" s="56">
        <f t="shared" si="530"/>
        <v>30.243757098054228</v>
      </c>
      <c r="BS52" s="56">
        <f t="shared" si="530"/>
        <v>30.700354249739284</v>
      </c>
      <c r="BT52" s="56">
        <f t="shared" si="530"/>
        <v>31.15695140142434</v>
      </c>
      <c r="BU52" s="56">
        <f t="shared" si="530"/>
        <v>31.613548553109396</v>
      </c>
      <c r="BV52" s="56">
        <f t="shared" si="530"/>
        <v>32.070145704794456</v>
      </c>
      <c r="BW52" s="56">
        <f t="shared" si="530"/>
        <v>32.526742856479515</v>
      </c>
      <c r="BX52" s="56">
        <f t="shared" si="530"/>
        <v>32.983340008164575</v>
      </c>
      <c r="BY52" s="56">
        <f t="shared" si="530"/>
        <v>33.439937159849634</v>
      </c>
      <c r="BZ52" s="56">
        <f t="shared" si="530"/>
        <v>33.896534311534694</v>
      </c>
      <c r="CA52" s="56">
        <f t="shared" si="530"/>
        <v>34.353131463219754</v>
      </c>
      <c r="CB52" s="56">
        <f t="shared" si="530"/>
        <v>34.809728614904813</v>
      </c>
      <c r="CC52" s="56">
        <f t="shared" si="530"/>
        <v>35.266325766589873</v>
      </c>
      <c r="CD52" s="56">
        <f t="shared" si="530"/>
        <v>35.722922918274932</v>
      </c>
      <c r="CE52" s="56">
        <f t="shared" si="530"/>
        <v>36.179520069959992</v>
      </c>
      <c r="CF52" s="56">
        <f t="shared" si="530"/>
        <v>36.636117221645051</v>
      </c>
      <c r="CG52" s="56">
        <f t="shared" si="530"/>
        <v>37.092714373330111</v>
      </c>
      <c r="CH52" s="56">
        <f t="shared" si="530"/>
        <v>37.54931152501517</v>
      </c>
      <c r="CI52" s="56">
        <f t="shared" si="530"/>
        <v>38.00590867670023</v>
      </c>
      <c r="CJ52" s="56">
        <f t="shared" si="530"/>
        <v>38.462505828385289</v>
      </c>
      <c r="CK52" s="56">
        <f t="shared" si="530"/>
        <v>38.919102980070349</v>
      </c>
      <c r="CL52" s="56">
        <f t="shared" si="530"/>
        <v>39.375700131755409</v>
      </c>
      <c r="CM52" s="56">
        <f t="shared" si="530"/>
        <v>39.832297283440468</v>
      </c>
      <c r="CN52" s="56">
        <f t="shared" si="530"/>
        <v>40.288894435125528</v>
      </c>
      <c r="CO52" s="56">
        <f t="shared" si="530"/>
        <v>40.745491586810587</v>
      </c>
      <c r="CP52" s="56">
        <f t="shared" si="530"/>
        <v>41.202088738495647</v>
      </c>
      <c r="CQ52" s="56">
        <f t="shared" si="530"/>
        <v>41.658685890180706</v>
      </c>
      <c r="CR52" s="56">
        <f t="shared" si="530"/>
        <v>42.115283041865766</v>
      </c>
      <c r="CS52" s="56">
        <f t="shared" si="530"/>
        <v>42.571880193550825</v>
      </c>
      <c r="CT52" s="56">
        <f t="shared" si="530"/>
        <v>43.028477345235885</v>
      </c>
      <c r="CU52" s="56">
        <f t="shared" si="530"/>
        <v>43.485074496920944</v>
      </c>
      <c r="CV52" s="56">
        <f t="shared" si="530"/>
        <v>43.941671648606004</v>
      </c>
      <c r="CW52" s="56">
        <f t="shared" si="530"/>
        <v>44.398268800291063</v>
      </c>
      <c r="CX52" s="56">
        <f t="shared" si="530"/>
        <v>44.854865951976123</v>
      </c>
      <c r="CY52" s="56">
        <f t="shared" si="530"/>
        <v>45.311463103661183</v>
      </c>
      <c r="CZ52" s="56">
        <f t="shared" si="530"/>
        <v>45.768060255346242</v>
      </c>
      <c r="DA52" s="56">
        <f t="shared" si="530"/>
        <v>46.224657407031302</v>
      </c>
      <c r="DB52" s="56">
        <f t="shared" si="530"/>
        <v>46.681254558716361</v>
      </c>
      <c r="DC52" s="56">
        <f t="shared" si="530"/>
        <v>47.137851710401421</v>
      </c>
      <c r="DD52" s="56">
        <f t="shared" si="530"/>
        <v>47.59444886208648</v>
      </c>
      <c r="DE52" s="56">
        <f t="shared" si="530"/>
        <v>48.05104601377154</v>
      </c>
      <c r="DF52" s="56">
        <f t="shared" si="530"/>
        <v>48.507643165456599</v>
      </c>
      <c r="DG52" s="56">
        <f t="shared" si="530"/>
        <v>48.964240317141659</v>
      </c>
      <c r="DH52" s="56">
        <f t="shared" si="530"/>
        <v>49.420837468826718</v>
      </c>
      <c r="DI52" s="56">
        <f t="shared" ref="DI52" si="537">DH52+($AV52-$AU52)</f>
        <v>49.877434620511778</v>
      </c>
      <c r="DJ52" s="56">
        <f t="shared" si="528"/>
        <v>50.334031772196838</v>
      </c>
      <c r="DK52" s="56">
        <f t="shared" si="528"/>
        <v>50.790628923881897</v>
      </c>
      <c r="DL52" s="56">
        <f t="shared" si="528"/>
        <v>51.247226075566957</v>
      </c>
      <c r="DM52" s="56">
        <f t="shared" si="528"/>
        <v>51.703823227252016</v>
      </c>
      <c r="DN52" s="56">
        <f t="shared" si="528"/>
        <v>52.160420378937076</v>
      </c>
      <c r="DO52" s="56">
        <f t="shared" si="528"/>
        <v>52.617017530622135</v>
      </c>
      <c r="DP52" s="56">
        <f t="shared" si="528"/>
        <v>53.073614682307195</v>
      </c>
      <c r="DQ52" s="56">
        <f t="shared" si="528"/>
        <v>53.530211833992254</v>
      </c>
      <c r="DR52" s="56">
        <f t="shared" si="528"/>
        <v>53.986808985677314</v>
      </c>
      <c r="DS52" s="56">
        <f t="shared" si="528"/>
        <v>54.443406137362373</v>
      </c>
      <c r="DT52" s="56">
        <f t="shared" si="528"/>
        <v>54.900003289047433</v>
      </c>
      <c r="DU52" s="56">
        <f t="shared" si="528"/>
        <v>55.356600440732493</v>
      </c>
      <c r="DV52" s="56">
        <f t="shared" si="528"/>
        <v>55.813197592417552</v>
      </c>
      <c r="DW52" s="56">
        <f t="shared" si="528"/>
        <v>56.269794744102612</v>
      </c>
      <c r="DX52" s="56">
        <f t="shared" si="528"/>
        <v>56.726391895787671</v>
      </c>
      <c r="DY52" s="56">
        <f t="shared" si="528"/>
        <v>57.182989047472731</v>
      </c>
      <c r="DZ52" s="56">
        <f t="shared" si="528"/>
        <v>57.63958619915779</v>
      </c>
      <c r="EA52" s="56">
        <f t="shared" si="528"/>
        <v>58.09618335084285</v>
      </c>
      <c r="EB52" s="56">
        <f t="shared" si="528"/>
        <v>58.552780502527909</v>
      </c>
      <c r="EC52" s="56">
        <f t="shared" si="528"/>
        <v>59.009377654212969</v>
      </c>
      <c r="ED52" s="56">
        <f t="shared" si="528"/>
        <v>59.465974805898028</v>
      </c>
      <c r="EE52" s="56">
        <f t="shared" si="528"/>
        <v>59.922571957583088</v>
      </c>
      <c r="EF52" s="56">
        <f t="shared" si="528"/>
        <v>60.379169109268148</v>
      </c>
      <c r="EG52" s="56">
        <f t="shared" si="528"/>
        <v>60.835766260953207</v>
      </c>
      <c r="EH52" s="56">
        <f t="shared" si="528"/>
        <v>61.292363412638267</v>
      </c>
      <c r="EI52" s="56">
        <f t="shared" si="528"/>
        <v>61.748960564323326</v>
      </c>
      <c r="EJ52" s="56">
        <f t="shared" si="528"/>
        <v>62.205557716008386</v>
      </c>
      <c r="EK52" s="56">
        <f t="shared" si="528"/>
        <v>62.662154867693445</v>
      </c>
      <c r="EL52" s="56">
        <f t="shared" si="528"/>
        <v>63.118752019378505</v>
      </c>
      <c r="EM52" s="56">
        <f t="shared" si="528"/>
        <v>63.575349171063564</v>
      </c>
      <c r="EN52" s="56">
        <f t="shared" si="528"/>
        <v>64.031946322748624</v>
      </c>
      <c r="EO52" s="56">
        <f t="shared" si="528"/>
        <v>64.488543474433683</v>
      </c>
      <c r="EP52" s="56">
        <f t="shared" si="528"/>
        <v>64.945140626118743</v>
      </c>
      <c r="EQ52" s="56">
        <f t="shared" si="528"/>
        <v>65.401737777803802</v>
      </c>
      <c r="ER52" s="56">
        <f t="shared" si="528"/>
        <v>65.858334929488862</v>
      </c>
      <c r="ES52" s="56">
        <f t="shared" si="528"/>
        <v>66.314932081173922</v>
      </c>
      <c r="ET52" s="56">
        <f t="shared" si="528"/>
        <v>66.771529232858981</v>
      </c>
      <c r="EU52" s="56">
        <f t="shared" si="528"/>
        <v>67.228126384544041</v>
      </c>
      <c r="EV52" s="56">
        <f t="shared" si="528"/>
        <v>67.6847235362291</v>
      </c>
      <c r="EW52" s="56">
        <f t="shared" si="528"/>
        <v>68.14132068791416</v>
      </c>
      <c r="EX52" s="56">
        <f t="shared" si="528"/>
        <v>68.597917839599219</v>
      </c>
      <c r="EY52" s="56">
        <f t="shared" si="528"/>
        <v>69.054514991284279</v>
      </c>
      <c r="EZ52" s="56">
        <f t="shared" si="528"/>
        <v>69.511112142969338</v>
      </c>
      <c r="FA52" s="56">
        <f t="shared" si="528"/>
        <v>69.967709294654398</v>
      </c>
      <c r="FB52" s="56">
        <f t="shared" si="528"/>
        <v>70.424306446339457</v>
      </c>
      <c r="FC52" s="56">
        <f t="shared" si="528"/>
        <v>70.880903598024517</v>
      </c>
      <c r="FD52" s="56">
        <f t="shared" si="528"/>
        <v>71.337500749709577</v>
      </c>
      <c r="FE52" s="56">
        <f t="shared" si="528"/>
        <v>71.794097901394636</v>
      </c>
      <c r="FF52" s="56">
        <f t="shared" si="528"/>
        <v>72.250695053079696</v>
      </c>
      <c r="FG52" s="56">
        <f t="shared" si="528"/>
        <v>72.707292204764755</v>
      </c>
      <c r="FH52" s="56">
        <f t="shared" si="528"/>
        <v>73.163889356449815</v>
      </c>
      <c r="FI52" s="56">
        <f t="shared" si="528"/>
        <v>73.620486508134874</v>
      </c>
      <c r="FJ52" s="56">
        <f t="shared" si="528"/>
        <v>74.077083659819934</v>
      </c>
      <c r="FK52" s="56">
        <f t="shared" si="528"/>
        <v>74.533680811504993</v>
      </c>
      <c r="FL52" s="56">
        <f t="shared" si="528"/>
        <v>74.990277963190053</v>
      </c>
      <c r="FM52" s="56">
        <f t="shared" si="528"/>
        <v>75.446875114875112</v>
      </c>
      <c r="FN52" s="56">
        <f t="shared" si="528"/>
        <v>75.903472266560172</v>
      </c>
      <c r="FO52" s="56">
        <f t="shared" si="528"/>
        <v>76.360069418245232</v>
      </c>
      <c r="FP52" s="56">
        <f t="shared" si="528"/>
        <v>76.816666569930291</v>
      </c>
      <c r="FQ52" s="56">
        <f t="shared" si="528"/>
        <v>77.273263721615351</v>
      </c>
      <c r="FR52" s="56">
        <f t="shared" si="528"/>
        <v>77.72986087330041</v>
      </c>
      <c r="FS52" s="56">
        <f t="shared" si="528"/>
        <v>78.18645802498547</v>
      </c>
      <c r="FT52" s="56">
        <f t="shared" si="528"/>
        <v>78.643055176670529</v>
      </c>
      <c r="FU52" s="56">
        <f t="shared" ref="FU52:GR63" si="538">FT52+($AV52-$AU52)</f>
        <v>79.099652328355589</v>
      </c>
      <c r="FV52" s="56">
        <f t="shared" si="538"/>
        <v>79.556249480040648</v>
      </c>
      <c r="FW52" s="56">
        <f t="shared" si="538"/>
        <v>80.012846631725708</v>
      </c>
      <c r="FX52" s="56">
        <f t="shared" si="538"/>
        <v>80.469443783410767</v>
      </c>
      <c r="FY52" s="56">
        <f t="shared" si="538"/>
        <v>80.926040935095827</v>
      </c>
      <c r="FZ52" s="56">
        <f t="shared" si="538"/>
        <v>81.382638086780887</v>
      </c>
      <c r="GA52" s="56">
        <f t="shared" si="538"/>
        <v>81.839235238465946</v>
      </c>
      <c r="GB52" s="56">
        <f t="shared" si="538"/>
        <v>82.295832390151006</v>
      </c>
      <c r="GC52" s="56">
        <f t="shared" si="538"/>
        <v>82.752429541836065</v>
      </c>
      <c r="GD52" s="56">
        <f t="shared" si="538"/>
        <v>83.209026693521125</v>
      </c>
      <c r="GE52" s="56">
        <f t="shared" si="538"/>
        <v>83.665623845206184</v>
      </c>
      <c r="GF52" s="56">
        <f t="shared" si="538"/>
        <v>84.122220996891244</v>
      </c>
      <c r="GG52" s="56">
        <f t="shared" si="538"/>
        <v>84.578818148576303</v>
      </c>
      <c r="GH52" s="56">
        <f t="shared" si="538"/>
        <v>85.035415300261363</v>
      </c>
      <c r="GI52" s="56">
        <f t="shared" si="538"/>
        <v>85.492012451946422</v>
      </c>
      <c r="GJ52" s="56">
        <f t="shared" si="538"/>
        <v>85.948609603631482</v>
      </c>
      <c r="GK52" s="56">
        <f t="shared" si="538"/>
        <v>86.405206755316541</v>
      </c>
      <c r="GL52" s="56">
        <f t="shared" si="538"/>
        <v>86.861803907001601</v>
      </c>
      <c r="GM52" s="56">
        <f t="shared" si="538"/>
        <v>87.318401058686661</v>
      </c>
      <c r="GN52" s="56">
        <f t="shared" si="538"/>
        <v>87.77499821037172</v>
      </c>
      <c r="GO52" s="56">
        <f t="shared" si="538"/>
        <v>88.23159536205678</v>
      </c>
      <c r="GP52" s="56">
        <f t="shared" si="538"/>
        <v>88.688192513741839</v>
      </c>
      <c r="GQ52" s="56">
        <f t="shared" si="538"/>
        <v>89.144789665426899</v>
      </c>
      <c r="GR52" s="56">
        <f t="shared" si="538"/>
        <v>89.601386817111958</v>
      </c>
      <c r="GS52" s="2"/>
    </row>
    <row r="53" spans="1:201" x14ac:dyDescent="0.25">
      <c r="A53" s="32" t="str">
        <f>Data_Enersys_VRLA!A101</f>
        <v>Enersys Powersafe SBS 40</v>
      </c>
      <c r="B53" s="56">
        <f t="shared" si="498"/>
        <v>0.35546922881092247</v>
      </c>
      <c r="C53" s="56">
        <f t="shared" si="498"/>
        <v>0.35546922881092247</v>
      </c>
      <c r="D53" s="56">
        <f t="shared" si="498"/>
        <v>0.35546922881092247</v>
      </c>
      <c r="E53" s="56">
        <f t="shared" si="498"/>
        <v>0.35546922881092247</v>
      </c>
      <c r="F53" s="56">
        <f t="shared" si="498"/>
        <v>0.35546922881092247</v>
      </c>
      <c r="G53" s="56">
        <f t="shared" si="498"/>
        <v>0.35546922881092247</v>
      </c>
      <c r="H53" s="68">
        <f>VLOOKUP(H$47,Data_Enersys_VRLA!$A$106:$E$125,5)</f>
        <v>0.35546922881092247</v>
      </c>
      <c r="I53" s="68">
        <f>VLOOKUP(I$47,Data_Enersys_VRLA!$A$106:$E$125,5)</f>
        <v>0.49141330204972794</v>
      </c>
      <c r="J53" s="68">
        <f>VLOOKUP(J$47,Data_Enersys_VRLA!$A$106:$E$125,5)</f>
        <v>0.61658129387213056</v>
      </c>
      <c r="K53" s="69">
        <f t="shared" si="499"/>
        <v>0.78881476236382098</v>
      </c>
      <c r="L53" s="68">
        <f>VLOOKUP(L$47,Data_Enersys_VRLA!$A$106:$E$125,5)</f>
        <v>0.96104823085551139</v>
      </c>
      <c r="M53" s="69">
        <f t="shared" si="500"/>
        <v>1.1721443241466734</v>
      </c>
      <c r="N53" s="69">
        <f t="shared" si="501"/>
        <v>1.3832404174378352</v>
      </c>
      <c r="O53" s="68">
        <f>VLOOKUP(O$47,Data_Enersys_VRLA!$A$106:$E$125,5)</f>
        <v>1.5943365107289971</v>
      </c>
      <c r="P53" s="56">
        <f t="shared" si="502"/>
        <v>2.7516703498441966</v>
      </c>
      <c r="Q53" s="68">
        <f>VLOOKUP(Q$47,Data_Enersys_VRLA!$A$106:$E$125,5)</f>
        <v>3.9090041889593961</v>
      </c>
      <c r="R53" s="68">
        <f>VLOOKUP(R$47,Data_Enersys_VRLA!$A$106:$E$125,5)</f>
        <v>6.1510850057105575</v>
      </c>
      <c r="S53" s="56">
        <f t="shared" si="503"/>
        <v>6.7054288883742466</v>
      </c>
      <c r="T53" s="68">
        <f>VLOOKUP(T$47,Data_Enersys_VRLA!$A$106:$E$125,5)</f>
        <v>7.2597727710379365</v>
      </c>
      <c r="U53" s="56">
        <f t="shared" si="504"/>
        <v>7.8104142187414123</v>
      </c>
      <c r="V53" s="68">
        <f>VLOOKUP(V$47,Data_Enersys_VRLA!$A$106:$E$125,5)</f>
        <v>8.3610556664448872</v>
      </c>
      <c r="W53" s="56">
        <f t="shared" si="505"/>
        <v>8.7583038840466862</v>
      </c>
      <c r="X53" s="68">
        <f>VLOOKUP(X$47,Data_Enersys_VRLA!$A$106:$E$125,5)</f>
        <v>9.1555521016484871</v>
      </c>
      <c r="Y53" s="56">
        <f t="shared" si="506"/>
        <v>9.7897528139793</v>
      </c>
      <c r="Z53" s="68">
        <f>VLOOKUP(Z$47,Data_Enersys_VRLA!$A$106:$E$125,5)</f>
        <v>10.423953526310113</v>
      </c>
      <c r="AA53" s="56">
        <f t="shared" si="507"/>
        <v>10.755963963456225</v>
      </c>
      <c r="AB53" s="68">
        <f>VLOOKUP(AB$47,Data_Enersys_VRLA!$A$106:$E$125,5)</f>
        <v>11.087974400602338</v>
      </c>
      <c r="AC53" s="56">
        <f t="shared" si="508"/>
        <v>11.544538052391847</v>
      </c>
      <c r="AD53" s="56">
        <f t="shared" si="509"/>
        <v>12.001101704181353</v>
      </c>
      <c r="AE53" s="56">
        <f t="shared" si="510"/>
        <v>12.457665355970862</v>
      </c>
      <c r="AF53" s="56">
        <f t="shared" si="511"/>
        <v>12.914229007760371</v>
      </c>
      <c r="AG53" s="56">
        <f t="shared" si="512"/>
        <v>13.370792659549878</v>
      </c>
      <c r="AH53" s="56">
        <f t="shared" si="513"/>
        <v>13.827356311339386</v>
      </c>
      <c r="AI53" s="56">
        <f t="shared" si="514"/>
        <v>14.283919963128895</v>
      </c>
      <c r="AJ53" s="56">
        <f t="shared" si="515"/>
        <v>14.740483614918404</v>
      </c>
      <c r="AK53" s="56">
        <f t="shared" si="516"/>
        <v>15.19704726670791</v>
      </c>
      <c r="AL53" s="56">
        <f t="shared" si="517"/>
        <v>15.653610918497419</v>
      </c>
      <c r="AM53" s="56">
        <f t="shared" si="518"/>
        <v>16.110174570286929</v>
      </c>
      <c r="AN53" s="56">
        <f t="shared" si="519"/>
        <v>16.566738222076435</v>
      </c>
      <c r="AO53" s="56">
        <f t="shared" si="520"/>
        <v>17.023301873865943</v>
      </c>
      <c r="AP53" s="56">
        <f t="shared" si="521"/>
        <v>17.479865525655452</v>
      </c>
      <c r="AQ53" s="56">
        <f t="shared" si="522"/>
        <v>17.936429177444957</v>
      </c>
      <c r="AR53" s="56">
        <f t="shared" si="523"/>
        <v>18.392992829234466</v>
      </c>
      <c r="AS53" s="56">
        <f t="shared" si="524"/>
        <v>18.849556481023974</v>
      </c>
      <c r="AT53" s="56">
        <f t="shared" si="525"/>
        <v>19.306120132813483</v>
      </c>
      <c r="AU53" s="56">
        <f t="shared" si="526"/>
        <v>19.762683784602991</v>
      </c>
      <c r="AV53" s="68">
        <f>VLOOKUP(AV$47,Data_Enersys_VRLA!$A$106:$E$125,5)</f>
        <v>20.2192474363925</v>
      </c>
      <c r="AW53" s="56">
        <f t="shared" ref="AW53" si="539">AV53+($AV53-$AU53)</f>
        <v>20.675811088182009</v>
      </c>
      <c r="AX53" s="56">
        <f t="shared" si="530"/>
        <v>21.132374739971517</v>
      </c>
      <c r="AY53" s="56">
        <f t="shared" si="530"/>
        <v>21.588938391761026</v>
      </c>
      <c r="AZ53" s="56">
        <f t="shared" si="530"/>
        <v>22.045502043550535</v>
      </c>
      <c r="BA53" s="56">
        <f t="shared" si="530"/>
        <v>22.502065695340043</v>
      </c>
      <c r="BB53" s="56">
        <f t="shared" si="530"/>
        <v>22.958629347129552</v>
      </c>
      <c r="BC53" s="56">
        <f t="shared" si="530"/>
        <v>23.415192998919061</v>
      </c>
      <c r="BD53" s="56">
        <f t="shared" si="530"/>
        <v>23.871756650708569</v>
      </c>
      <c r="BE53" s="56">
        <f t="shared" si="530"/>
        <v>24.328320302498078</v>
      </c>
      <c r="BF53" s="56">
        <f t="shared" si="530"/>
        <v>24.784883954287587</v>
      </c>
      <c r="BG53" s="56">
        <f t="shared" si="530"/>
        <v>25.241447606077095</v>
      </c>
      <c r="BH53" s="56">
        <f t="shared" si="530"/>
        <v>25.698011257866604</v>
      </c>
      <c r="BI53" s="56">
        <f t="shared" si="530"/>
        <v>26.154574909656112</v>
      </c>
      <c r="BJ53" s="56">
        <f t="shared" si="530"/>
        <v>26.611138561445621</v>
      </c>
      <c r="BK53" s="56">
        <f t="shared" si="530"/>
        <v>27.06770221323513</v>
      </c>
      <c r="BL53" s="56">
        <f t="shared" si="530"/>
        <v>27.524265865024638</v>
      </c>
      <c r="BM53" s="56">
        <f t="shared" si="530"/>
        <v>27.980829516814147</v>
      </c>
      <c r="BN53" s="56">
        <f t="shared" si="530"/>
        <v>28.437393168603656</v>
      </c>
      <c r="BO53" s="56">
        <f t="shared" si="530"/>
        <v>28.893956820393164</v>
      </c>
      <c r="BP53" s="56">
        <f t="shared" si="530"/>
        <v>29.350520472182673</v>
      </c>
      <c r="BQ53" s="56">
        <f t="shared" si="530"/>
        <v>29.807084123972182</v>
      </c>
      <c r="BR53" s="56">
        <f t="shared" si="530"/>
        <v>30.26364777576169</v>
      </c>
      <c r="BS53" s="56">
        <f t="shared" si="530"/>
        <v>30.720211427551199</v>
      </c>
      <c r="BT53" s="56">
        <f t="shared" si="530"/>
        <v>31.176775079340707</v>
      </c>
      <c r="BU53" s="56">
        <f t="shared" si="530"/>
        <v>31.633338731130216</v>
      </c>
      <c r="BV53" s="56">
        <f t="shared" si="530"/>
        <v>32.089902382919725</v>
      </c>
      <c r="BW53" s="56">
        <f t="shared" si="530"/>
        <v>32.546466034709233</v>
      </c>
      <c r="BX53" s="56">
        <f t="shared" si="530"/>
        <v>33.003029686498742</v>
      </c>
      <c r="BY53" s="56">
        <f t="shared" si="530"/>
        <v>33.459593338288251</v>
      </c>
      <c r="BZ53" s="56">
        <f t="shared" si="530"/>
        <v>33.916156990077759</v>
      </c>
      <c r="CA53" s="56">
        <f t="shared" si="530"/>
        <v>34.372720641867268</v>
      </c>
      <c r="CB53" s="56">
        <f t="shared" si="530"/>
        <v>34.829284293656777</v>
      </c>
      <c r="CC53" s="56">
        <f t="shared" si="530"/>
        <v>35.285847945446285</v>
      </c>
      <c r="CD53" s="56">
        <f t="shared" si="530"/>
        <v>35.742411597235794</v>
      </c>
      <c r="CE53" s="56">
        <f t="shared" si="530"/>
        <v>36.198975249025303</v>
      </c>
      <c r="CF53" s="56">
        <f t="shared" si="530"/>
        <v>36.655538900814811</v>
      </c>
      <c r="CG53" s="56">
        <f t="shared" si="530"/>
        <v>37.11210255260432</v>
      </c>
      <c r="CH53" s="56">
        <f t="shared" si="530"/>
        <v>37.568666204393828</v>
      </c>
      <c r="CI53" s="56">
        <f t="shared" si="530"/>
        <v>38.025229856183337</v>
      </c>
      <c r="CJ53" s="56">
        <f t="shared" si="530"/>
        <v>38.481793507972846</v>
      </c>
      <c r="CK53" s="56">
        <f t="shared" si="530"/>
        <v>38.938357159762354</v>
      </c>
      <c r="CL53" s="56">
        <f t="shared" si="530"/>
        <v>39.394920811551863</v>
      </c>
      <c r="CM53" s="56">
        <f t="shared" si="530"/>
        <v>39.851484463341372</v>
      </c>
      <c r="CN53" s="56">
        <f t="shared" si="530"/>
        <v>40.30804811513088</v>
      </c>
      <c r="CO53" s="56">
        <f t="shared" si="530"/>
        <v>40.764611766920389</v>
      </c>
      <c r="CP53" s="56">
        <f t="shared" si="530"/>
        <v>41.221175418709898</v>
      </c>
      <c r="CQ53" s="56">
        <f t="shared" si="530"/>
        <v>41.677739070499406</v>
      </c>
      <c r="CR53" s="56">
        <f t="shared" si="530"/>
        <v>42.134302722288915</v>
      </c>
      <c r="CS53" s="56">
        <f t="shared" si="530"/>
        <v>42.590866374078423</v>
      </c>
      <c r="CT53" s="56">
        <f t="shared" si="530"/>
        <v>43.047430025867932</v>
      </c>
      <c r="CU53" s="56">
        <f t="shared" si="530"/>
        <v>43.503993677657441</v>
      </c>
      <c r="CV53" s="56">
        <f t="shared" si="530"/>
        <v>43.960557329446949</v>
      </c>
      <c r="CW53" s="56">
        <f t="shared" si="530"/>
        <v>44.417120981236458</v>
      </c>
      <c r="CX53" s="56">
        <f t="shared" si="530"/>
        <v>44.873684633025967</v>
      </c>
      <c r="CY53" s="56">
        <f t="shared" si="530"/>
        <v>45.330248284815475</v>
      </c>
      <c r="CZ53" s="56">
        <f t="shared" si="530"/>
        <v>45.786811936604984</v>
      </c>
      <c r="DA53" s="56">
        <f t="shared" si="530"/>
        <v>46.243375588394493</v>
      </c>
      <c r="DB53" s="56">
        <f t="shared" si="530"/>
        <v>46.699939240184001</v>
      </c>
      <c r="DC53" s="56">
        <f t="shared" si="530"/>
        <v>47.15650289197351</v>
      </c>
      <c r="DD53" s="56">
        <f t="shared" si="530"/>
        <v>47.613066543763019</v>
      </c>
      <c r="DE53" s="56">
        <f t="shared" si="530"/>
        <v>48.069630195552527</v>
      </c>
      <c r="DF53" s="56">
        <f t="shared" si="530"/>
        <v>48.526193847342036</v>
      </c>
      <c r="DG53" s="56">
        <f t="shared" si="530"/>
        <v>48.982757499131544</v>
      </c>
      <c r="DH53" s="56">
        <f t="shared" si="530"/>
        <v>49.439321150921053</v>
      </c>
      <c r="DI53" s="56">
        <f t="shared" ref="DI53:FT53" si="540">DH53+($AV53-$AU53)</f>
        <v>49.895884802710562</v>
      </c>
      <c r="DJ53" s="56">
        <f t="shared" si="540"/>
        <v>50.35244845450007</v>
      </c>
      <c r="DK53" s="56">
        <f t="shared" si="540"/>
        <v>50.809012106289579</v>
      </c>
      <c r="DL53" s="56">
        <f t="shared" si="540"/>
        <v>51.265575758079088</v>
      </c>
      <c r="DM53" s="56">
        <f t="shared" si="540"/>
        <v>51.722139409868596</v>
      </c>
      <c r="DN53" s="56">
        <f t="shared" si="540"/>
        <v>52.178703061658105</v>
      </c>
      <c r="DO53" s="56">
        <f t="shared" si="540"/>
        <v>52.635266713447614</v>
      </c>
      <c r="DP53" s="56">
        <f t="shared" si="540"/>
        <v>53.091830365237122</v>
      </c>
      <c r="DQ53" s="56">
        <f t="shared" si="540"/>
        <v>53.548394017026631</v>
      </c>
      <c r="DR53" s="56">
        <f t="shared" si="540"/>
        <v>54.004957668816139</v>
      </c>
      <c r="DS53" s="56">
        <f t="shared" si="540"/>
        <v>54.461521320605648</v>
      </c>
      <c r="DT53" s="56">
        <f t="shared" si="540"/>
        <v>54.918084972395157</v>
      </c>
      <c r="DU53" s="56">
        <f t="shared" si="540"/>
        <v>55.374648624184665</v>
      </c>
      <c r="DV53" s="56">
        <f t="shared" si="540"/>
        <v>55.831212275974174</v>
      </c>
      <c r="DW53" s="56">
        <f t="shared" si="540"/>
        <v>56.287775927763683</v>
      </c>
      <c r="DX53" s="56">
        <f t="shared" si="540"/>
        <v>56.744339579553191</v>
      </c>
      <c r="DY53" s="56">
        <f t="shared" si="540"/>
        <v>57.2009032313427</v>
      </c>
      <c r="DZ53" s="56">
        <f t="shared" si="540"/>
        <v>57.657466883132209</v>
      </c>
      <c r="EA53" s="56">
        <f t="shared" si="540"/>
        <v>58.114030534921717</v>
      </c>
      <c r="EB53" s="56">
        <f t="shared" si="540"/>
        <v>58.570594186711226</v>
      </c>
      <c r="EC53" s="56">
        <f t="shared" si="540"/>
        <v>59.027157838500734</v>
      </c>
      <c r="ED53" s="56">
        <f t="shared" si="540"/>
        <v>59.483721490290243</v>
      </c>
      <c r="EE53" s="56">
        <f t="shared" si="540"/>
        <v>59.940285142079752</v>
      </c>
      <c r="EF53" s="56">
        <f t="shared" si="540"/>
        <v>60.39684879386926</v>
      </c>
      <c r="EG53" s="56">
        <f t="shared" si="540"/>
        <v>60.853412445658769</v>
      </c>
      <c r="EH53" s="56">
        <f t="shared" si="540"/>
        <v>61.309976097448278</v>
      </c>
      <c r="EI53" s="56">
        <f t="shared" si="540"/>
        <v>61.766539749237786</v>
      </c>
      <c r="EJ53" s="56">
        <f t="shared" si="540"/>
        <v>62.223103401027295</v>
      </c>
      <c r="EK53" s="56">
        <f t="shared" si="540"/>
        <v>62.679667052816804</v>
      </c>
      <c r="EL53" s="56">
        <f t="shared" si="540"/>
        <v>63.136230704606312</v>
      </c>
      <c r="EM53" s="56">
        <f t="shared" si="540"/>
        <v>63.592794356395821</v>
      </c>
      <c r="EN53" s="56">
        <f t="shared" si="540"/>
        <v>64.049358008185322</v>
      </c>
      <c r="EO53" s="56">
        <f t="shared" si="540"/>
        <v>64.505921659974831</v>
      </c>
      <c r="EP53" s="56">
        <f t="shared" si="540"/>
        <v>64.96248531176434</v>
      </c>
      <c r="EQ53" s="56">
        <f t="shared" si="540"/>
        <v>65.419048963553848</v>
      </c>
      <c r="ER53" s="56">
        <f t="shared" si="540"/>
        <v>65.875612615343357</v>
      </c>
      <c r="ES53" s="56">
        <f t="shared" si="540"/>
        <v>66.332176267132866</v>
      </c>
      <c r="ET53" s="56">
        <f t="shared" si="540"/>
        <v>66.788739918922374</v>
      </c>
      <c r="EU53" s="56">
        <f t="shared" si="540"/>
        <v>67.245303570711883</v>
      </c>
      <c r="EV53" s="56">
        <f t="shared" si="540"/>
        <v>67.701867222501392</v>
      </c>
      <c r="EW53" s="56">
        <f t="shared" si="540"/>
        <v>68.1584308742909</v>
      </c>
      <c r="EX53" s="56">
        <f t="shared" si="540"/>
        <v>68.614994526080409</v>
      </c>
      <c r="EY53" s="56">
        <f t="shared" si="540"/>
        <v>69.071558177869917</v>
      </c>
      <c r="EZ53" s="56">
        <f t="shared" si="540"/>
        <v>69.528121829659426</v>
      </c>
      <c r="FA53" s="56">
        <f t="shared" si="540"/>
        <v>69.984685481448935</v>
      </c>
      <c r="FB53" s="56">
        <f t="shared" si="540"/>
        <v>70.441249133238443</v>
      </c>
      <c r="FC53" s="56">
        <f t="shared" si="540"/>
        <v>70.897812785027952</v>
      </c>
      <c r="FD53" s="56">
        <f t="shared" si="540"/>
        <v>71.354376436817461</v>
      </c>
      <c r="FE53" s="56">
        <f t="shared" si="540"/>
        <v>71.810940088606969</v>
      </c>
      <c r="FF53" s="56">
        <f t="shared" si="540"/>
        <v>72.267503740396478</v>
      </c>
      <c r="FG53" s="56">
        <f t="shared" si="540"/>
        <v>72.724067392185987</v>
      </c>
      <c r="FH53" s="56">
        <f t="shared" si="540"/>
        <v>73.180631043975495</v>
      </c>
      <c r="FI53" s="56">
        <f t="shared" si="540"/>
        <v>73.637194695765004</v>
      </c>
      <c r="FJ53" s="56">
        <f t="shared" si="540"/>
        <v>74.093758347554513</v>
      </c>
      <c r="FK53" s="56">
        <f t="shared" si="540"/>
        <v>74.550321999344021</v>
      </c>
      <c r="FL53" s="56">
        <f t="shared" si="540"/>
        <v>75.00688565113353</v>
      </c>
      <c r="FM53" s="56">
        <f t="shared" si="540"/>
        <v>75.463449302923038</v>
      </c>
      <c r="FN53" s="56">
        <f t="shared" si="540"/>
        <v>75.920012954712547</v>
      </c>
      <c r="FO53" s="56">
        <f t="shared" si="540"/>
        <v>76.376576606502056</v>
      </c>
      <c r="FP53" s="56">
        <f t="shared" si="540"/>
        <v>76.833140258291564</v>
      </c>
      <c r="FQ53" s="56">
        <f t="shared" si="540"/>
        <v>77.289703910081073</v>
      </c>
      <c r="FR53" s="56">
        <f t="shared" si="540"/>
        <v>77.746267561870582</v>
      </c>
      <c r="FS53" s="56">
        <f t="shared" si="540"/>
        <v>78.20283121366009</v>
      </c>
      <c r="FT53" s="56">
        <f t="shared" si="540"/>
        <v>78.659394865449599</v>
      </c>
      <c r="FU53" s="56">
        <f t="shared" ref="FU53" si="541">FT53+($AV53-$AU53)</f>
        <v>79.115958517239108</v>
      </c>
      <c r="FV53" s="56">
        <f t="shared" si="538"/>
        <v>79.572522169028616</v>
      </c>
      <c r="FW53" s="56">
        <f t="shared" si="538"/>
        <v>80.029085820818125</v>
      </c>
      <c r="FX53" s="56">
        <f t="shared" si="538"/>
        <v>80.485649472607633</v>
      </c>
      <c r="FY53" s="56">
        <f t="shared" si="538"/>
        <v>80.942213124397142</v>
      </c>
      <c r="FZ53" s="56">
        <f t="shared" si="538"/>
        <v>81.398776776186651</v>
      </c>
      <c r="GA53" s="56">
        <f t="shared" si="538"/>
        <v>81.855340427976159</v>
      </c>
      <c r="GB53" s="56">
        <f t="shared" si="538"/>
        <v>82.311904079765668</v>
      </c>
      <c r="GC53" s="56">
        <f t="shared" si="538"/>
        <v>82.768467731555177</v>
      </c>
      <c r="GD53" s="56">
        <f t="shared" si="538"/>
        <v>83.225031383344685</v>
      </c>
      <c r="GE53" s="56">
        <f t="shared" si="538"/>
        <v>83.681595035134194</v>
      </c>
      <c r="GF53" s="56">
        <f t="shared" si="538"/>
        <v>84.138158686923703</v>
      </c>
      <c r="GG53" s="56">
        <f t="shared" si="538"/>
        <v>84.594722338713211</v>
      </c>
      <c r="GH53" s="56">
        <f t="shared" si="538"/>
        <v>85.05128599050272</v>
      </c>
      <c r="GI53" s="56">
        <f t="shared" si="538"/>
        <v>85.507849642292229</v>
      </c>
      <c r="GJ53" s="56">
        <f t="shared" si="538"/>
        <v>85.964413294081737</v>
      </c>
      <c r="GK53" s="56">
        <f t="shared" si="538"/>
        <v>86.420976945871246</v>
      </c>
      <c r="GL53" s="56">
        <f t="shared" si="538"/>
        <v>86.877540597660754</v>
      </c>
      <c r="GM53" s="56">
        <f t="shared" si="538"/>
        <v>87.334104249450263</v>
      </c>
      <c r="GN53" s="56">
        <f t="shared" si="538"/>
        <v>87.790667901239772</v>
      </c>
      <c r="GO53" s="56">
        <f t="shared" si="538"/>
        <v>88.24723155302928</v>
      </c>
      <c r="GP53" s="56">
        <f t="shared" si="538"/>
        <v>88.703795204818789</v>
      </c>
      <c r="GQ53" s="56">
        <f t="shared" si="538"/>
        <v>89.160358856608298</v>
      </c>
      <c r="GR53" s="56">
        <f t="shared" si="538"/>
        <v>89.616922508397806</v>
      </c>
      <c r="GS53" s="2"/>
    </row>
    <row r="54" spans="1:201" x14ac:dyDescent="0.25">
      <c r="A54" s="32" t="str">
        <f>Data_Enersys_VRLA!A126</f>
        <v>Enersys Powersafe SBS 41</v>
      </c>
      <c r="B54" s="56">
        <f t="shared" si="498"/>
        <v>0.35546922881092247</v>
      </c>
      <c r="C54" s="56">
        <f t="shared" si="498"/>
        <v>0.35546922881092247</v>
      </c>
      <c r="D54" s="56">
        <f t="shared" si="498"/>
        <v>0.35546922881092247</v>
      </c>
      <c r="E54" s="56">
        <f t="shared" si="498"/>
        <v>0.35546922881092247</v>
      </c>
      <c r="F54" s="56">
        <f t="shared" si="498"/>
        <v>0.35546922881092247</v>
      </c>
      <c r="G54" s="56">
        <f t="shared" si="498"/>
        <v>0.35546922881092247</v>
      </c>
      <c r="H54" s="68">
        <f>VLOOKUP(H$47,Data_Enersys_VRLA!$A$131:$E$150,5)</f>
        <v>0.35546922881092247</v>
      </c>
      <c r="I54" s="68">
        <f>VLOOKUP(I$47,Data_Enersys_VRLA!$A$131:$E$150,5)</f>
        <v>0.49141330204972794</v>
      </c>
      <c r="J54" s="68">
        <f>VLOOKUP(J$47,Data_Enersys_VRLA!$A$131:$E$150,5)</f>
        <v>0.61658129387213056</v>
      </c>
      <c r="K54" s="69">
        <f t="shared" si="499"/>
        <v>0.78881476236382098</v>
      </c>
      <c r="L54" s="68">
        <f>VLOOKUP(L$47,Data_Enersys_VRLA!$A$131:$E$150,5)</f>
        <v>0.96104823085551139</v>
      </c>
      <c r="M54" s="69">
        <f t="shared" si="500"/>
        <v>1.1721443241466734</v>
      </c>
      <c r="N54" s="69">
        <f t="shared" si="501"/>
        <v>1.3832404174378352</v>
      </c>
      <c r="O54" s="68">
        <f>VLOOKUP(O$47,Data_Enersys_VRLA!$A$131:$E$150,5)</f>
        <v>1.5943365107289971</v>
      </c>
      <c r="P54" s="56">
        <f t="shared" si="502"/>
        <v>2.7516703498441966</v>
      </c>
      <c r="Q54" s="68">
        <f>VLOOKUP(Q$47,Data_Enersys_VRLA!$A$131:$E$150,5)</f>
        <v>3.9090041889593961</v>
      </c>
      <c r="R54" s="68">
        <f>VLOOKUP(R$47,Data_Enersys_VRLA!$A$131:$E$150,5)</f>
        <v>6.1510850057105575</v>
      </c>
      <c r="S54" s="56">
        <f t="shared" si="503"/>
        <v>6.7054288883742466</v>
      </c>
      <c r="T54" s="68">
        <f>VLOOKUP(T$47,Data_Enersys_VRLA!$A$131:$E$150,5)</f>
        <v>7.2597727710379365</v>
      </c>
      <c r="U54" s="56">
        <f t="shared" si="504"/>
        <v>7.8104142187414123</v>
      </c>
      <c r="V54" s="68">
        <f>VLOOKUP(V$47,Data_Enersys_VRLA!$A$131:$E$150,5)</f>
        <v>8.3610556664448872</v>
      </c>
      <c r="W54" s="56">
        <f t="shared" si="505"/>
        <v>8.7583038840466862</v>
      </c>
      <c r="X54" s="68">
        <f>VLOOKUP(X$47,Data_Enersys_VRLA!$A$131:$E$150,5)</f>
        <v>9.1555521016484871</v>
      </c>
      <c r="Y54" s="56">
        <f t="shared" si="506"/>
        <v>9.7897528139793</v>
      </c>
      <c r="Z54" s="68">
        <f>VLOOKUP(Z$47,Data_Enersys_VRLA!$A$131:$E$150,5)</f>
        <v>10.423953526310113</v>
      </c>
      <c r="AA54" s="56">
        <f t="shared" si="507"/>
        <v>10.755963963456225</v>
      </c>
      <c r="AB54" s="68">
        <f>VLOOKUP(AB$47,Data_Enersys_VRLA!$A$131:$E$150,5)</f>
        <v>11.087974400602338</v>
      </c>
      <c r="AC54" s="56">
        <f t="shared" si="508"/>
        <v>11.544538052391847</v>
      </c>
      <c r="AD54" s="56">
        <f t="shared" si="509"/>
        <v>12.001101704181353</v>
      </c>
      <c r="AE54" s="56">
        <f t="shared" si="510"/>
        <v>12.457665355970862</v>
      </c>
      <c r="AF54" s="56">
        <f t="shared" si="511"/>
        <v>12.914229007760371</v>
      </c>
      <c r="AG54" s="56">
        <f t="shared" si="512"/>
        <v>13.370792659549878</v>
      </c>
      <c r="AH54" s="56">
        <f t="shared" si="513"/>
        <v>13.827356311339386</v>
      </c>
      <c r="AI54" s="56">
        <f t="shared" si="514"/>
        <v>14.283919963128895</v>
      </c>
      <c r="AJ54" s="56">
        <f t="shared" si="515"/>
        <v>14.740483614918404</v>
      </c>
      <c r="AK54" s="56">
        <f t="shared" si="516"/>
        <v>15.19704726670791</v>
      </c>
      <c r="AL54" s="56">
        <f t="shared" si="517"/>
        <v>15.653610918497419</v>
      </c>
      <c r="AM54" s="56">
        <f t="shared" si="518"/>
        <v>16.110174570286929</v>
      </c>
      <c r="AN54" s="56">
        <f t="shared" si="519"/>
        <v>16.566738222076435</v>
      </c>
      <c r="AO54" s="56">
        <f t="shared" si="520"/>
        <v>17.023301873865943</v>
      </c>
      <c r="AP54" s="56">
        <f t="shared" si="521"/>
        <v>17.479865525655452</v>
      </c>
      <c r="AQ54" s="56">
        <f t="shared" si="522"/>
        <v>17.936429177444957</v>
      </c>
      <c r="AR54" s="56">
        <f t="shared" si="523"/>
        <v>18.392992829234466</v>
      </c>
      <c r="AS54" s="56">
        <f t="shared" si="524"/>
        <v>18.849556481023974</v>
      </c>
      <c r="AT54" s="56">
        <f t="shared" si="525"/>
        <v>19.306120132813483</v>
      </c>
      <c r="AU54" s="56">
        <f t="shared" si="526"/>
        <v>19.762683784602991</v>
      </c>
      <c r="AV54" s="68">
        <f>VLOOKUP(AV$47,Data_Enersys_VRLA!$A$131:$E$150,5)</f>
        <v>20.2192474363925</v>
      </c>
      <c r="AW54" s="56">
        <f t="shared" ref="AW54:BL59" si="542">AV54+($AV54-$AU54)</f>
        <v>20.675811088182009</v>
      </c>
      <c r="AX54" s="56">
        <f t="shared" si="530"/>
        <v>21.132374739971517</v>
      </c>
      <c r="AY54" s="56">
        <f t="shared" si="530"/>
        <v>21.588938391761026</v>
      </c>
      <c r="AZ54" s="56">
        <f t="shared" ref="AZ54:DK58" si="543">AY54+($AV54-$AU54)</f>
        <v>22.045502043550535</v>
      </c>
      <c r="BA54" s="56">
        <f t="shared" si="543"/>
        <v>22.502065695340043</v>
      </c>
      <c r="BB54" s="56">
        <f t="shared" si="543"/>
        <v>22.958629347129552</v>
      </c>
      <c r="BC54" s="56">
        <f t="shared" si="543"/>
        <v>23.415192998919061</v>
      </c>
      <c r="BD54" s="56">
        <f t="shared" si="543"/>
        <v>23.871756650708569</v>
      </c>
      <c r="BE54" s="56">
        <f t="shared" si="543"/>
        <v>24.328320302498078</v>
      </c>
      <c r="BF54" s="56">
        <f t="shared" si="543"/>
        <v>24.784883954287587</v>
      </c>
      <c r="BG54" s="56">
        <f t="shared" si="543"/>
        <v>25.241447606077095</v>
      </c>
      <c r="BH54" s="56">
        <f t="shared" si="543"/>
        <v>25.698011257866604</v>
      </c>
      <c r="BI54" s="56">
        <f t="shared" si="543"/>
        <v>26.154574909656112</v>
      </c>
      <c r="BJ54" s="56">
        <f t="shared" si="543"/>
        <v>26.611138561445621</v>
      </c>
      <c r="BK54" s="56">
        <f t="shared" si="543"/>
        <v>27.06770221323513</v>
      </c>
      <c r="BL54" s="56">
        <f t="shared" si="543"/>
        <v>27.524265865024638</v>
      </c>
      <c r="BM54" s="56">
        <f t="shared" si="543"/>
        <v>27.980829516814147</v>
      </c>
      <c r="BN54" s="56">
        <f t="shared" si="543"/>
        <v>28.437393168603656</v>
      </c>
      <c r="BO54" s="56">
        <f t="shared" si="543"/>
        <v>28.893956820393164</v>
      </c>
      <c r="BP54" s="56">
        <f t="shared" si="543"/>
        <v>29.350520472182673</v>
      </c>
      <c r="BQ54" s="56">
        <f t="shared" si="543"/>
        <v>29.807084123972182</v>
      </c>
      <c r="BR54" s="56">
        <f t="shared" si="543"/>
        <v>30.26364777576169</v>
      </c>
      <c r="BS54" s="56">
        <f t="shared" si="543"/>
        <v>30.720211427551199</v>
      </c>
      <c r="BT54" s="56">
        <f t="shared" si="543"/>
        <v>31.176775079340707</v>
      </c>
      <c r="BU54" s="56">
        <f t="shared" si="543"/>
        <v>31.633338731130216</v>
      </c>
      <c r="BV54" s="56">
        <f t="shared" si="543"/>
        <v>32.089902382919725</v>
      </c>
      <c r="BW54" s="56">
        <f t="shared" si="543"/>
        <v>32.546466034709233</v>
      </c>
      <c r="BX54" s="56">
        <f t="shared" si="543"/>
        <v>33.003029686498742</v>
      </c>
      <c r="BY54" s="56">
        <f t="shared" si="543"/>
        <v>33.459593338288251</v>
      </c>
      <c r="BZ54" s="56">
        <f t="shared" si="543"/>
        <v>33.916156990077759</v>
      </c>
      <c r="CA54" s="56">
        <f t="shared" si="543"/>
        <v>34.372720641867268</v>
      </c>
      <c r="CB54" s="56">
        <f t="shared" si="543"/>
        <v>34.829284293656777</v>
      </c>
      <c r="CC54" s="56">
        <f t="shared" si="543"/>
        <v>35.285847945446285</v>
      </c>
      <c r="CD54" s="56">
        <f t="shared" si="543"/>
        <v>35.742411597235794</v>
      </c>
      <c r="CE54" s="56">
        <f t="shared" si="543"/>
        <v>36.198975249025303</v>
      </c>
      <c r="CF54" s="56">
        <f t="shared" si="543"/>
        <v>36.655538900814811</v>
      </c>
      <c r="CG54" s="56">
        <f t="shared" si="543"/>
        <v>37.11210255260432</v>
      </c>
      <c r="CH54" s="56">
        <f t="shared" si="543"/>
        <v>37.568666204393828</v>
      </c>
      <c r="CI54" s="56">
        <f t="shared" si="543"/>
        <v>38.025229856183337</v>
      </c>
      <c r="CJ54" s="56">
        <f t="shared" si="543"/>
        <v>38.481793507972846</v>
      </c>
      <c r="CK54" s="56">
        <f t="shared" si="543"/>
        <v>38.938357159762354</v>
      </c>
      <c r="CL54" s="56">
        <f t="shared" si="543"/>
        <v>39.394920811551863</v>
      </c>
      <c r="CM54" s="56">
        <f t="shared" si="543"/>
        <v>39.851484463341372</v>
      </c>
      <c r="CN54" s="56">
        <f t="shared" si="543"/>
        <v>40.30804811513088</v>
      </c>
      <c r="CO54" s="56">
        <f t="shared" si="543"/>
        <v>40.764611766920389</v>
      </c>
      <c r="CP54" s="56">
        <f t="shared" si="543"/>
        <v>41.221175418709898</v>
      </c>
      <c r="CQ54" s="56">
        <f t="shared" si="543"/>
        <v>41.677739070499406</v>
      </c>
      <c r="CR54" s="56">
        <f t="shared" si="543"/>
        <v>42.134302722288915</v>
      </c>
      <c r="CS54" s="56">
        <f t="shared" si="543"/>
        <v>42.590866374078423</v>
      </c>
      <c r="CT54" s="56">
        <f t="shared" si="543"/>
        <v>43.047430025867932</v>
      </c>
      <c r="CU54" s="56">
        <f t="shared" si="543"/>
        <v>43.503993677657441</v>
      </c>
      <c r="CV54" s="56">
        <f t="shared" si="543"/>
        <v>43.960557329446949</v>
      </c>
      <c r="CW54" s="56">
        <f t="shared" si="543"/>
        <v>44.417120981236458</v>
      </c>
      <c r="CX54" s="56">
        <f t="shared" si="543"/>
        <v>44.873684633025967</v>
      </c>
      <c r="CY54" s="56">
        <f t="shared" si="543"/>
        <v>45.330248284815475</v>
      </c>
      <c r="CZ54" s="56">
        <f t="shared" si="543"/>
        <v>45.786811936604984</v>
      </c>
      <c r="DA54" s="56">
        <f t="shared" si="543"/>
        <v>46.243375588394493</v>
      </c>
      <c r="DB54" s="56">
        <f t="shared" si="543"/>
        <v>46.699939240184001</v>
      </c>
      <c r="DC54" s="56">
        <f t="shared" si="543"/>
        <v>47.15650289197351</v>
      </c>
      <c r="DD54" s="56">
        <f t="shared" si="543"/>
        <v>47.613066543763019</v>
      </c>
      <c r="DE54" s="56">
        <f t="shared" si="543"/>
        <v>48.069630195552527</v>
      </c>
      <c r="DF54" s="56">
        <f t="shared" si="543"/>
        <v>48.526193847342036</v>
      </c>
      <c r="DG54" s="56">
        <f t="shared" si="543"/>
        <v>48.982757499131544</v>
      </c>
      <c r="DH54" s="56">
        <f t="shared" si="543"/>
        <v>49.439321150921053</v>
      </c>
      <c r="DI54" s="56">
        <f t="shared" si="543"/>
        <v>49.895884802710562</v>
      </c>
      <c r="DJ54" s="56">
        <f t="shared" si="543"/>
        <v>50.35244845450007</v>
      </c>
      <c r="DK54" s="56">
        <f t="shared" si="543"/>
        <v>50.809012106289579</v>
      </c>
      <c r="DL54" s="56">
        <f t="shared" ref="DL54:FU54" si="544">DK54+($AV54-$AU54)</f>
        <v>51.265575758079088</v>
      </c>
      <c r="DM54" s="56">
        <f t="shared" si="544"/>
        <v>51.722139409868596</v>
      </c>
      <c r="DN54" s="56">
        <f t="shared" si="544"/>
        <v>52.178703061658105</v>
      </c>
      <c r="DO54" s="56">
        <f t="shared" si="544"/>
        <v>52.635266713447614</v>
      </c>
      <c r="DP54" s="56">
        <f t="shared" si="544"/>
        <v>53.091830365237122</v>
      </c>
      <c r="DQ54" s="56">
        <f t="shared" si="544"/>
        <v>53.548394017026631</v>
      </c>
      <c r="DR54" s="56">
        <f t="shared" si="544"/>
        <v>54.004957668816139</v>
      </c>
      <c r="DS54" s="56">
        <f t="shared" si="544"/>
        <v>54.461521320605648</v>
      </c>
      <c r="DT54" s="56">
        <f t="shared" si="544"/>
        <v>54.918084972395157</v>
      </c>
      <c r="DU54" s="56">
        <f t="shared" si="544"/>
        <v>55.374648624184665</v>
      </c>
      <c r="DV54" s="56">
        <f t="shared" si="544"/>
        <v>55.831212275974174</v>
      </c>
      <c r="DW54" s="56">
        <f t="shared" si="544"/>
        <v>56.287775927763683</v>
      </c>
      <c r="DX54" s="56">
        <f t="shared" si="544"/>
        <v>56.744339579553191</v>
      </c>
      <c r="DY54" s="56">
        <f t="shared" si="544"/>
        <v>57.2009032313427</v>
      </c>
      <c r="DZ54" s="56">
        <f t="shared" si="544"/>
        <v>57.657466883132209</v>
      </c>
      <c r="EA54" s="56">
        <f t="shared" si="544"/>
        <v>58.114030534921717</v>
      </c>
      <c r="EB54" s="56">
        <f t="shared" si="544"/>
        <v>58.570594186711226</v>
      </c>
      <c r="EC54" s="56">
        <f t="shared" si="544"/>
        <v>59.027157838500734</v>
      </c>
      <c r="ED54" s="56">
        <f t="shared" si="544"/>
        <v>59.483721490290243</v>
      </c>
      <c r="EE54" s="56">
        <f t="shared" si="544"/>
        <v>59.940285142079752</v>
      </c>
      <c r="EF54" s="56">
        <f t="shared" si="544"/>
        <v>60.39684879386926</v>
      </c>
      <c r="EG54" s="56">
        <f t="shared" si="544"/>
        <v>60.853412445658769</v>
      </c>
      <c r="EH54" s="56">
        <f t="shared" si="544"/>
        <v>61.309976097448278</v>
      </c>
      <c r="EI54" s="56">
        <f t="shared" si="544"/>
        <v>61.766539749237786</v>
      </c>
      <c r="EJ54" s="56">
        <f t="shared" si="544"/>
        <v>62.223103401027295</v>
      </c>
      <c r="EK54" s="56">
        <f t="shared" si="544"/>
        <v>62.679667052816804</v>
      </c>
      <c r="EL54" s="56">
        <f t="shared" si="544"/>
        <v>63.136230704606312</v>
      </c>
      <c r="EM54" s="56">
        <f t="shared" si="544"/>
        <v>63.592794356395821</v>
      </c>
      <c r="EN54" s="56">
        <f t="shared" si="544"/>
        <v>64.049358008185322</v>
      </c>
      <c r="EO54" s="56">
        <f t="shared" si="544"/>
        <v>64.505921659974831</v>
      </c>
      <c r="EP54" s="56">
        <f t="shared" si="544"/>
        <v>64.96248531176434</v>
      </c>
      <c r="EQ54" s="56">
        <f t="shared" si="544"/>
        <v>65.419048963553848</v>
      </c>
      <c r="ER54" s="56">
        <f t="shared" si="544"/>
        <v>65.875612615343357</v>
      </c>
      <c r="ES54" s="56">
        <f t="shared" si="544"/>
        <v>66.332176267132866</v>
      </c>
      <c r="ET54" s="56">
        <f t="shared" si="544"/>
        <v>66.788739918922374</v>
      </c>
      <c r="EU54" s="56">
        <f t="shared" si="544"/>
        <v>67.245303570711883</v>
      </c>
      <c r="EV54" s="56">
        <f t="shared" si="544"/>
        <v>67.701867222501392</v>
      </c>
      <c r="EW54" s="56">
        <f t="shared" si="544"/>
        <v>68.1584308742909</v>
      </c>
      <c r="EX54" s="56">
        <f t="shared" si="544"/>
        <v>68.614994526080409</v>
      </c>
      <c r="EY54" s="56">
        <f t="shared" si="544"/>
        <v>69.071558177869917</v>
      </c>
      <c r="EZ54" s="56">
        <f t="shared" si="544"/>
        <v>69.528121829659426</v>
      </c>
      <c r="FA54" s="56">
        <f t="shared" si="544"/>
        <v>69.984685481448935</v>
      </c>
      <c r="FB54" s="56">
        <f t="shared" si="544"/>
        <v>70.441249133238443</v>
      </c>
      <c r="FC54" s="56">
        <f t="shared" si="544"/>
        <v>70.897812785027952</v>
      </c>
      <c r="FD54" s="56">
        <f t="shared" si="544"/>
        <v>71.354376436817461</v>
      </c>
      <c r="FE54" s="56">
        <f t="shared" si="544"/>
        <v>71.810940088606969</v>
      </c>
      <c r="FF54" s="56">
        <f t="shared" si="544"/>
        <v>72.267503740396478</v>
      </c>
      <c r="FG54" s="56">
        <f t="shared" si="544"/>
        <v>72.724067392185987</v>
      </c>
      <c r="FH54" s="56">
        <f t="shared" si="544"/>
        <v>73.180631043975495</v>
      </c>
      <c r="FI54" s="56">
        <f t="shared" si="544"/>
        <v>73.637194695765004</v>
      </c>
      <c r="FJ54" s="56">
        <f t="shared" si="544"/>
        <v>74.093758347554513</v>
      </c>
      <c r="FK54" s="56">
        <f t="shared" si="544"/>
        <v>74.550321999344021</v>
      </c>
      <c r="FL54" s="56">
        <f t="shared" si="544"/>
        <v>75.00688565113353</v>
      </c>
      <c r="FM54" s="56">
        <f t="shared" si="544"/>
        <v>75.463449302923038</v>
      </c>
      <c r="FN54" s="56">
        <f t="shared" si="544"/>
        <v>75.920012954712547</v>
      </c>
      <c r="FO54" s="56">
        <f t="shared" si="544"/>
        <v>76.376576606502056</v>
      </c>
      <c r="FP54" s="56">
        <f t="shared" si="544"/>
        <v>76.833140258291564</v>
      </c>
      <c r="FQ54" s="56">
        <f t="shared" si="544"/>
        <v>77.289703910081073</v>
      </c>
      <c r="FR54" s="56">
        <f t="shared" si="544"/>
        <v>77.746267561870582</v>
      </c>
      <c r="FS54" s="56">
        <f t="shared" si="544"/>
        <v>78.20283121366009</v>
      </c>
      <c r="FT54" s="56">
        <f t="shared" si="544"/>
        <v>78.659394865449599</v>
      </c>
      <c r="FU54" s="56">
        <f t="shared" si="544"/>
        <v>79.115958517239108</v>
      </c>
      <c r="FV54" s="56">
        <f t="shared" si="538"/>
        <v>79.572522169028616</v>
      </c>
      <c r="FW54" s="56">
        <f t="shared" si="538"/>
        <v>80.029085820818125</v>
      </c>
      <c r="FX54" s="56">
        <f t="shared" si="538"/>
        <v>80.485649472607633</v>
      </c>
      <c r="FY54" s="56">
        <f t="shared" si="538"/>
        <v>80.942213124397142</v>
      </c>
      <c r="FZ54" s="56">
        <f t="shared" si="538"/>
        <v>81.398776776186651</v>
      </c>
      <c r="GA54" s="56">
        <f t="shared" si="538"/>
        <v>81.855340427976159</v>
      </c>
      <c r="GB54" s="56">
        <f t="shared" si="538"/>
        <v>82.311904079765668</v>
      </c>
      <c r="GC54" s="56">
        <f t="shared" si="538"/>
        <v>82.768467731555177</v>
      </c>
      <c r="GD54" s="56">
        <f t="shared" si="538"/>
        <v>83.225031383344685</v>
      </c>
      <c r="GE54" s="56">
        <f t="shared" si="538"/>
        <v>83.681595035134194</v>
      </c>
      <c r="GF54" s="56">
        <f t="shared" si="538"/>
        <v>84.138158686923703</v>
      </c>
      <c r="GG54" s="56">
        <f t="shared" si="538"/>
        <v>84.594722338713211</v>
      </c>
      <c r="GH54" s="56">
        <f t="shared" si="538"/>
        <v>85.05128599050272</v>
      </c>
      <c r="GI54" s="56">
        <f t="shared" si="538"/>
        <v>85.507849642292229</v>
      </c>
      <c r="GJ54" s="56">
        <f t="shared" si="538"/>
        <v>85.964413294081737</v>
      </c>
      <c r="GK54" s="56">
        <f t="shared" si="538"/>
        <v>86.420976945871246</v>
      </c>
      <c r="GL54" s="56">
        <f t="shared" si="538"/>
        <v>86.877540597660754</v>
      </c>
      <c r="GM54" s="56">
        <f t="shared" si="538"/>
        <v>87.334104249450263</v>
      </c>
      <c r="GN54" s="56">
        <f t="shared" si="538"/>
        <v>87.790667901239772</v>
      </c>
      <c r="GO54" s="56">
        <f t="shared" si="538"/>
        <v>88.24723155302928</v>
      </c>
      <c r="GP54" s="56">
        <f t="shared" si="538"/>
        <v>88.703795204818789</v>
      </c>
      <c r="GQ54" s="56">
        <f t="shared" si="538"/>
        <v>89.160358856608298</v>
      </c>
      <c r="GR54" s="56">
        <f t="shared" si="538"/>
        <v>89.616922508397806</v>
      </c>
      <c r="GS54" s="2"/>
    </row>
    <row r="55" spans="1:201" x14ac:dyDescent="0.25">
      <c r="A55" s="32" t="str">
        <f>Data_Enersys_VRLA!A151</f>
        <v>Enersys Powersafe SBS 60</v>
      </c>
      <c r="B55" s="56">
        <f t="shared" si="498"/>
        <v>0.38485140038939686</v>
      </c>
      <c r="C55" s="56">
        <f t="shared" si="498"/>
        <v>0.38485140038939686</v>
      </c>
      <c r="D55" s="56">
        <f t="shared" si="498"/>
        <v>0.38485140038939686</v>
      </c>
      <c r="E55" s="56">
        <f t="shared" si="498"/>
        <v>0.38485140038939686</v>
      </c>
      <c r="F55" s="56">
        <f t="shared" si="498"/>
        <v>0.38485140038939686</v>
      </c>
      <c r="G55" s="56">
        <f t="shared" si="498"/>
        <v>0.38485140038939686</v>
      </c>
      <c r="H55" s="68">
        <f>VLOOKUP(H$47,Data_Enersys_VRLA!$A$156:$E$175,5)</f>
        <v>0.38485140038939686</v>
      </c>
      <c r="I55" s="68">
        <f>VLOOKUP(I$47,Data_Enersys_VRLA!$A$156:$E$175,5)</f>
        <v>0.51950708186327132</v>
      </c>
      <c r="J55" s="68">
        <f>VLOOKUP(J$47,Data_Enersys_VRLA!$A$156:$E$175,5)</f>
        <v>0.64496470468742051</v>
      </c>
      <c r="K55" s="69">
        <f t="shared" si="499"/>
        <v>0.82228557941966463</v>
      </c>
      <c r="L55" s="68">
        <f>VLOOKUP(L$47,Data_Enersys_VRLA!$A$156:$E$175,5)</f>
        <v>0.99960645415190863</v>
      </c>
      <c r="M55" s="69">
        <f t="shared" si="500"/>
        <v>1.2099354793096471</v>
      </c>
      <c r="N55" s="69">
        <f t="shared" si="501"/>
        <v>1.4202645044673856</v>
      </c>
      <c r="O55" s="68">
        <f>VLOOKUP(O$47,Data_Enersys_VRLA!$A$156:$E$175,5)</f>
        <v>1.6305935296251239</v>
      </c>
      <c r="P55" s="56">
        <f t="shared" si="502"/>
        <v>2.7634782064668286</v>
      </c>
      <c r="Q55" s="68">
        <f>VLOOKUP(Q$47,Data_Enersys_VRLA!$A$156:$E$175,5)</f>
        <v>3.8963628833085333</v>
      </c>
      <c r="R55" s="68">
        <f>VLOOKUP(R$47,Data_Enersys_VRLA!$A$156:$E$175,5)</f>
        <v>6.043302403045443</v>
      </c>
      <c r="S55" s="56">
        <f t="shared" si="503"/>
        <v>6.5760872496615397</v>
      </c>
      <c r="T55" s="68">
        <f>VLOOKUP(T$47,Data_Enersys_VRLA!$A$156:$E$175,5)</f>
        <v>7.1088720962776364</v>
      </c>
      <c r="U55" s="56">
        <f t="shared" si="504"/>
        <v>7.6386939674184449</v>
      </c>
      <c r="V55" s="68">
        <f>VLOOKUP(V$47,Data_Enersys_VRLA!$A$156:$E$175,5)</f>
        <v>8.1685158385592533</v>
      </c>
      <c r="W55" s="56">
        <f t="shared" si="505"/>
        <v>8.6326182711866259</v>
      </c>
      <c r="X55" s="68">
        <f>VLOOKUP(X$47,Data_Enersys_VRLA!$A$156:$E$175,5)</f>
        <v>9.0967207038139968</v>
      </c>
      <c r="Y55" s="56">
        <f t="shared" si="506"/>
        <v>9.6177147077597063</v>
      </c>
      <c r="Z55" s="68">
        <f>VLOOKUP(Z$47,Data_Enersys_VRLA!$A$156:$E$175,5)</f>
        <v>10.138708711705418</v>
      </c>
      <c r="AA55" s="56">
        <f t="shared" si="507"/>
        <v>10.627341226749863</v>
      </c>
      <c r="AB55" s="68">
        <f>VLOOKUP(AB$47,Data_Enersys_VRLA!$A$156:$E$175,5)</f>
        <v>11.11597374179431</v>
      </c>
      <c r="AC55" s="56">
        <f t="shared" si="508"/>
        <v>11.597112903752571</v>
      </c>
      <c r="AD55" s="56">
        <f t="shared" si="509"/>
        <v>12.078252065710831</v>
      </c>
      <c r="AE55" s="56">
        <f t="shared" si="510"/>
        <v>12.559391227669094</v>
      </c>
      <c r="AF55" s="56">
        <f t="shared" si="511"/>
        <v>13.040530389627355</v>
      </c>
      <c r="AG55" s="56">
        <f t="shared" si="512"/>
        <v>13.521669551585616</v>
      </c>
      <c r="AH55" s="56">
        <f t="shared" si="513"/>
        <v>14.002808713543876</v>
      </c>
      <c r="AI55" s="56">
        <f t="shared" si="514"/>
        <v>14.483947875502139</v>
      </c>
      <c r="AJ55" s="56">
        <f t="shared" si="515"/>
        <v>14.9650870374604</v>
      </c>
      <c r="AK55" s="56">
        <f t="shared" si="516"/>
        <v>15.44622619941866</v>
      </c>
      <c r="AL55" s="56">
        <f t="shared" si="517"/>
        <v>15.927365361376921</v>
      </c>
      <c r="AM55" s="56">
        <f t="shared" si="518"/>
        <v>16.408504523335182</v>
      </c>
      <c r="AN55" s="56">
        <f t="shared" si="519"/>
        <v>16.889643685293443</v>
      </c>
      <c r="AO55" s="56">
        <f t="shared" si="520"/>
        <v>17.370782847251704</v>
      </c>
      <c r="AP55" s="56">
        <f t="shared" si="521"/>
        <v>17.851922009209964</v>
      </c>
      <c r="AQ55" s="56">
        <f t="shared" si="522"/>
        <v>18.333061171168225</v>
      </c>
      <c r="AR55" s="56">
        <f t="shared" si="523"/>
        <v>18.814200333126486</v>
      </c>
      <c r="AS55" s="56">
        <f t="shared" si="524"/>
        <v>19.295339495084747</v>
      </c>
      <c r="AT55" s="56">
        <f t="shared" si="525"/>
        <v>19.776478657043008</v>
      </c>
      <c r="AU55" s="56">
        <f t="shared" si="526"/>
        <v>20.257617819001272</v>
      </c>
      <c r="AV55" s="68">
        <f>VLOOKUP(AV$47,Data_Enersys_VRLA!$A$156:$E$175,5)</f>
        <v>20.738756980959533</v>
      </c>
      <c r="AW55" s="56">
        <f t="shared" si="542"/>
        <v>21.219896142917793</v>
      </c>
      <c r="AX55" s="56">
        <f t="shared" si="542"/>
        <v>21.701035304876054</v>
      </c>
      <c r="AY55" s="56">
        <f t="shared" si="542"/>
        <v>22.182174466834315</v>
      </c>
      <c r="AZ55" s="56">
        <f t="shared" si="542"/>
        <v>22.663313628792576</v>
      </c>
      <c r="BA55" s="56">
        <f t="shared" si="542"/>
        <v>23.144452790750837</v>
      </c>
      <c r="BB55" s="56">
        <f t="shared" si="542"/>
        <v>23.625591952709097</v>
      </c>
      <c r="BC55" s="56">
        <f t="shared" si="542"/>
        <v>24.106731114667358</v>
      </c>
      <c r="BD55" s="56">
        <f t="shared" si="542"/>
        <v>24.587870276625619</v>
      </c>
      <c r="BE55" s="56">
        <f t="shared" si="542"/>
        <v>25.06900943858388</v>
      </c>
      <c r="BF55" s="56">
        <f t="shared" si="542"/>
        <v>25.550148600542141</v>
      </c>
      <c r="BG55" s="56">
        <f t="shared" si="542"/>
        <v>26.031287762500401</v>
      </c>
      <c r="BH55" s="56">
        <f t="shared" si="542"/>
        <v>26.512426924458662</v>
      </c>
      <c r="BI55" s="56">
        <f t="shared" si="542"/>
        <v>26.993566086416923</v>
      </c>
      <c r="BJ55" s="56">
        <f t="shared" si="542"/>
        <v>27.474705248375184</v>
      </c>
      <c r="BK55" s="56">
        <f t="shared" si="542"/>
        <v>27.955844410333444</v>
      </c>
      <c r="BL55" s="56">
        <f t="shared" si="542"/>
        <v>28.436983572291705</v>
      </c>
      <c r="BM55" s="56">
        <f t="shared" si="543"/>
        <v>28.918122734249966</v>
      </c>
      <c r="BN55" s="56">
        <f t="shared" si="543"/>
        <v>29.399261896208227</v>
      </c>
      <c r="BO55" s="56">
        <f t="shared" si="543"/>
        <v>29.880401058166488</v>
      </c>
      <c r="BP55" s="56">
        <f t="shared" si="543"/>
        <v>30.361540220124748</v>
      </c>
      <c r="BQ55" s="56">
        <f t="shared" si="543"/>
        <v>30.842679382083009</v>
      </c>
      <c r="BR55" s="56">
        <f t="shared" si="543"/>
        <v>31.32381854404127</v>
      </c>
      <c r="BS55" s="56">
        <f t="shared" si="543"/>
        <v>31.804957705999531</v>
      </c>
      <c r="BT55" s="56">
        <f t="shared" si="543"/>
        <v>32.286096867957795</v>
      </c>
      <c r="BU55" s="56">
        <f t="shared" si="543"/>
        <v>32.767236029916056</v>
      </c>
      <c r="BV55" s="56">
        <f t="shared" si="543"/>
        <v>33.248375191874317</v>
      </c>
      <c r="BW55" s="56">
        <f t="shared" si="543"/>
        <v>33.729514353832577</v>
      </c>
      <c r="BX55" s="56">
        <f t="shared" si="543"/>
        <v>34.210653515790838</v>
      </c>
      <c r="BY55" s="56">
        <f t="shared" si="543"/>
        <v>34.691792677749099</v>
      </c>
      <c r="BZ55" s="56">
        <f t="shared" si="543"/>
        <v>35.17293183970736</v>
      </c>
      <c r="CA55" s="56">
        <f t="shared" si="543"/>
        <v>35.654071001665621</v>
      </c>
      <c r="CB55" s="56">
        <f t="shared" si="543"/>
        <v>36.135210163623881</v>
      </c>
      <c r="CC55" s="56">
        <f t="shared" si="543"/>
        <v>36.616349325582142</v>
      </c>
      <c r="CD55" s="56">
        <f t="shared" si="543"/>
        <v>37.097488487540403</v>
      </c>
      <c r="CE55" s="56">
        <f t="shared" si="543"/>
        <v>37.578627649498664</v>
      </c>
      <c r="CF55" s="56">
        <f t="shared" si="543"/>
        <v>38.059766811456925</v>
      </c>
      <c r="CG55" s="56">
        <f t="shared" si="543"/>
        <v>38.540905973415185</v>
      </c>
      <c r="CH55" s="56">
        <f t="shared" si="543"/>
        <v>39.022045135373446</v>
      </c>
      <c r="CI55" s="56">
        <f t="shared" si="543"/>
        <v>39.503184297331707</v>
      </c>
      <c r="CJ55" s="56">
        <f t="shared" si="543"/>
        <v>39.984323459289968</v>
      </c>
      <c r="CK55" s="56">
        <f t="shared" si="543"/>
        <v>40.465462621248228</v>
      </c>
      <c r="CL55" s="56">
        <f t="shared" si="543"/>
        <v>40.946601783206489</v>
      </c>
      <c r="CM55" s="56">
        <f t="shared" si="543"/>
        <v>41.42774094516475</v>
      </c>
      <c r="CN55" s="56">
        <f t="shared" si="543"/>
        <v>41.908880107123011</v>
      </c>
      <c r="CO55" s="56">
        <f t="shared" si="543"/>
        <v>42.390019269081272</v>
      </c>
      <c r="CP55" s="56">
        <f t="shared" si="543"/>
        <v>42.871158431039532</v>
      </c>
      <c r="CQ55" s="56">
        <f t="shared" si="543"/>
        <v>43.352297592997793</v>
      </c>
      <c r="CR55" s="56">
        <f t="shared" si="543"/>
        <v>43.833436754956054</v>
      </c>
      <c r="CS55" s="56">
        <f t="shared" si="543"/>
        <v>44.314575916914315</v>
      </c>
      <c r="CT55" s="56">
        <f t="shared" si="543"/>
        <v>44.795715078872576</v>
      </c>
      <c r="CU55" s="56">
        <f t="shared" si="543"/>
        <v>45.276854240830836</v>
      </c>
      <c r="CV55" s="56">
        <f t="shared" si="543"/>
        <v>45.757993402789097</v>
      </c>
      <c r="CW55" s="56">
        <f t="shared" si="543"/>
        <v>46.239132564747358</v>
      </c>
      <c r="CX55" s="56">
        <f t="shared" si="543"/>
        <v>46.720271726705619</v>
      </c>
      <c r="CY55" s="56">
        <f t="shared" si="543"/>
        <v>47.201410888663879</v>
      </c>
      <c r="CZ55" s="56">
        <f t="shared" si="543"/>
        <v>47.68255005062214</v>
      </c>
      <c r="DA55" s="56">
        <f t="shared" si="543"/>
        <v>48.163689212580401</v>
      </c>
      <c r="DB55" s="56">
        <f t="shared" si="543"/>
        <v>48.644828374538662</v>
      </c>
      <c r="DC55" s="56">
        <f t="shared" si="543"/>
        <v>49.125967536496923</v>
      </c>
      <c r="DD55" s="56">
        <f t="shared" si="543"/>
        <v>49.607106698455183</v>
      </c>
      <c r="DE55" s="56">
        <f t="shared" si="543"/>
        <v>50.088245860413444</v>
      </c>
      <c r="DF55" s="56">
        <f t="shared" si="543"/>
        <v>50.569385022371705</v>
      </c>
      <c r="DG55" s="56">
        <f t="shared" si="543"/>
        <v>51.050524184329966</v>
      </c>
      <c r="DH55" s="56">
        <f t="shared" si="543"/>
        <v>51.531663346288227</v>
      </c>
      <c r="DI55" s="56">
        <f t="shared" si="543"/>
        <v>52.012802508246487</v>
      </c>
      <c r="DJ55" s="56">
        <f t="shared" si="543"/>
        <v>52.493941670204748</v>
      </c>
      <c r="DK55" s="56">
        <f t="shared" si="543"/>
        <v>52.975080832163009</v>
      </c>
      <c r="DL55" s="56">
        <f t="shared" ref="DL55:FU55" si="545">DK55+($AV55-$AU55)</f>
        <v>53.45621999412127</v>
      </c>
      <c r="DM55" s="56">
        <f t="shared" si="545"/>
        <v>53.93735915607953</v>
      </c>
      <c r="DN55" s="56">
        <f t="shared" si="545"/>
        <v>54.418498318037791</v>
      </c>
      <c r="DO55" s="56">
        <f t="shared" si="545"/>
        <v>54.899637479996052</v>
      </c>
      <c r="DP55" s="56">
        <f t="shared" si="545"/>
        <v>55.380776641954313</v>
      </c>
      <c r="DQ55" s="56">
        <f t="shared" si="545"/>
        <v>55.861915803912574</v>
      </c>
      <c r="DR55" s="56">
        <f t="shared" si="545"/>
        <v>56.343054965870834</v>
      </c>
      <c r="DS55" s="56">
        <f t="shared" si="545"/>
        <v>56.824194127829095</v>
      </c>
      <c r="DT55" s="56">
        <f t="shared" si="545"/>
        <v>57.305333289787356</v>
      </c>
      <c r="DU55" s="56">
        <f t="shared" si="545"/>
        <v>57.786472451745617</v>
      </c>
      <c r="DV55" s="56">
        <f t="shared" si="545"/>
        <v>58.267611613703878</v>
      </c>
      <c r="DW55" s="56">
        <f t="shared" si="545"/>
        <v>58.748750775662138</v>
      </c>
      <c r="DX55" s="56">
        <f t="shared" si="545"/>
        <v>59.229889937620399</v>
      </c>
      <c r="DY55" s="56">
        <f t="shared" si="545"/>
        <v>59.71102909957866</v>
      </c>
      <c r="DZ55" s="56">
        <f t="shared" si="545"/>
        <v>60.192168261536921</v>
      </c>
      <c r="EA55" s="56">
        <f t="shared" si="545"/>
        <v>60.673307423495181</v>
      </c>
      <c r="EB55" s="56">
        <f t="shared" si="545"/>
        <v>61.154446585453442</v>
      </c>
      <c r="EC55" s="56">
        <f t="shared" si="545"/>
        <v>61.635585747411703</v>
      </c>
      <c r="ED55" s="56">
        <f t="shared" si="545"/>
        <v>62.116724909369964</v>
      </c>
      <c r="EE55" s="56">
        <f t="shared" si="545"/>
        <v>62.597864071328225</v>
      </c>
      <c r="EF55" s="56">
        <f t="shared" si="545"/>
        <v>63.079003233286485</v>
      </c>
      <c r="EG55" s="56">
        <f t="shared" si="545"/>
        <v>63.560142395244746</v>
      </c>
      <c r="EH55" s="56">
        <f t="shared" si="545"/>
        <v>64.041281557203007</v>
      </c>
      <c r="EI55" s="56">
        <f t="shared" si="545"/>
        <v>64.522420719161261</v>
      </c>
      <c r="EJ55" s="56">
        <f t="shared" si="545"/>
        <v>65.003559881119514</v>
      </c>
      <c r="EK55" s="56">
        <f t="shared" si="545"/>
        <v>65.484699043077768</v>
      </c>
      <c r="EL55" s="56">
        <f t="shared" si="545"/>
        <v>65.965838205036022</v>
      </c>
      <c r="EM55" s="56">
        <f t="shared" si="545"/>
        <v>66.446977366994275</v>
      </c>
      <c r="EN55" s="56">
        <f t="shared" si="545"/>
        <v>66.928116528952529</v>
      </c>
      <c r="EO55" s="56">
        <f t="shared" si="545"/>
        <v>67.409255690910783</v>
      </c>
      <c r="EP55" s="56">
        <f t="shared" si="545"/>
        <v>67.890394852869036</v>
      </c>
      <c r="EQ55" s="56">
        <f t="shared" si="545"/>
        <v>68.37153401482729</v>
      </c>
      <c r="ER55" s="56">
        <f t="shared" si="545"/>
        <v>68.852673176785544</v>
      </c>
      <c r="ES55" s="56">
        <f t="shared" si="545"/>
        <v>69.333812338743797</v>
      </c>
      <c r="ET55" s="56">
        <f t="shared" si="545"/>
        <v>69.814951500702051</v>
      </c>
      <c r="EU55" s="56">
        <f t="shared" si="545"/>
        <v>70.296090662660305</v>
      </c>
      <c r="EV55" s="56">
        <f t="shared" si="545"/>
        <v>70.777229824618558</v>
      </c>
      <c r="EW55" s="56">
        <f t="shared" si="545"/>
        <v>71.258368986576812</v>
      </c>
      <c r="EX55" s="56">
        <f t="shared" si="545"/>
        <v>71.739508148535066</v>
      </c>
      <c r="EY55" s="56">
        <f t="shared" si="545"/>
        <v>72.22064731049332</v>
      </c>
      <c r="EZ55" s="56">
        <f t="shared" si="545"/>
        <v>72.701786472451573</v>
      </c>
      <c r="FA55" s="56">
        <f t="shared" si="545"/>
        <v>73.182925634409827</v>
      </c>
      <c r="FB55" s="56">
        <f t="shared" si="545"/>
        <v>73.664064796368081</v>
      </c>
      <c r="FC55" s="56">
        <f t="shared" si="545"/>
        <v>74.145203958326334</v>
      </c>
      <c r="FD55" s="56">
        <f t="shared" si="545"/>
        <v>74.626343120284588</v>
      </c>
      <c r="FE55" s="56">
        <f t="shared" si="545"/>
        <v>75.107482282242842</v>
      </c>
      <c r="FF55" s="56">
        <f t="shared" si="545"/>
        <v>75.588621444201095</v>
      </c>
      <c r="FG55" s="56">
        <f t="shared" si="545"/>
        <v>76.069760606159349</v>
      </c>
      <c r="FH55" s="56">
        <f t="shared" si="545"/>
        <v>76.550899768117603</v>
      </c>
      <c r="FI55" s="56">
        <f t="shared" si="545"/>
        <v>77.032038930075856</v>
      </c>
      <c r="FJ55" s="56">
        <f t="shared" si="545"/>
        <v>77.51317809203411</v>
      </c>
      <c r="FK55" s="56">
        <f t="shared" si="545"/>
        <v>77.994317253992364</v>
      </c>
      <c r="FL55" s="56">
        <f t="shared" si="545"/>
        <v>78.475456415950617</v>
      </c>
      <c r="FM55" s="56">
        <f t="shared" si="545"/>
        <v>78.956595577908871</v>
      </c>
      <c r="FN55" s="56">
        <f t="shared" si="545"/>
        <v>79.437734739867125</v>
      </c>
      <c r="FO55" s="56">
        <f t="shared" si="545"/>
        <v>79.918873901825378</v>
      </c>
      <c r="FP55" s="56">
        <f t="shared" si="545"/>
        <v>80.400013063783632</v>
      </c>
      <c r="FQ55" s="56">
        <f t="shared" si="545"/>
        <v>80.881152225741886</v>
      </c>
      <c r="FR55" s="56">
        <f t="shared" si="545"/>
        <v>81.362291387700139</v>
      </c>
      <c r="FS55" s="56">
        <f t="shared" si="545"/>
        <v>81.843430549658393</v>
      </c>
      <c r="FT55" s="56">
        <f t="shared" si="545"/>
        <v>82.324569711616647</v>
      </c>
      <c r="FU55" s="56">
        <f t="shared" si="545"/>
        <v>82.805708873574901</v>
      </c>
      <c r="FV55" s="56">
        <f t="shared" si="538"/>
        <v>83.286848035533154</v>
      </c>
      <c r="FW55" s="56">
        <f t="shared" si="538"/>
        <v>83.767987197491408</v>
      </c>
      <c r="FX55" s="56">
        <f t="shared" si="538"/>
        <v>84.249126359449662</v>
      </c>
      <c r="FY55" s="56">
        <f t="shared" si="538"/>
        <v>84.730265521407915</v>
      </c>
      <c r="FZ55" s="56">
        <f t="shared" si="538"/>
        <v>85.211404683366169</v>
      </c>
      <c r="GA55" s="56">
        <f t="shared" si="538"/>
        <v>85.692543845324423</v>
      </c>
      <c r="GB55" s="56">
        <f t="shared" si="538"/>
        <v>86.173683007282676</v>
      </c>
      <c r="GC55" s="56">
        <f t="shared" si="538"/>
        <v>86.65482216924093</v>
      </c>
      <c r="GD55" s="56">
        <f t="shared" si="538"/>
        <v>87.135961331199184</v>
      </c>
      <c r="GE55" s="56">
        <f t="shared" si="538"/>
        <v>87.617100493157437</v>
      </c>
      <c r="GF55" s="56">
        <f t="shared" si="538"/>
        <v>88.098239655115691</v>
      </c>
      <c r="GG55" s="56">
        <f t="shared" si="538"/>
        <v>88.579378817073945</v>
      </c>
      <c r="GH55" s="56">
        <f t="shared" si="538"/>
        <v>89.060517979032198</v>
      </c>
      <c r="GI55" s="56">
        <f t="shared" si="538"/>
        <v>89.541657140990452</v>
      </c>
      <c r="GJ55" s="56">
        <f t="shared" si="538"/>
        <v>90.022796302948706</v>
      </c>
      <c r="GK55" s="56">
        <f t="shared" si="538"/>
        <v>90.503935464906959</v>
      </c>
      <c r="GL55" s="56">
        <f t="shared" si="538"/>
        <v>90.985074626865213</v>
      </c>
      <c r="GM55" s="56">
        <f t="shared" si="538"/>
        <v>91.466213788823467</v>
      </c>
      <c r="GN55" s="56">
        <f t="shared" si="538"/>
        <v>91.94735295078172</v>
      </c>
      <c r="GO55" s="56">
        <f t="shared" si="538"/>
        <v>92.428492112739974</v>
      </c>
      <c r="GP55" s="56">
        <f t="shared" si="538"/>
        <v>92.909631274698228</v>
      </c>
      <c r="GQ55" s="56">
        <f t="shared" si="538"/>
        <v>93.390770436656481</v>
      </c>
      <c r="GR55" s="56">
        <f t="shared" si="538"/>
        <v>93.871909598614735</v>
      </c>
      <c r="GS55" s="2"/>
    </row>
    <row r="56" spans="1:201" x14ac:dyDescent="0.25">
      <c r="A56" s="32" t="str">
        <f>Data_Enersys_VRLA!A176</f>
        <v>Enersys Powersafe SBS 110</v>
      </c>
      <c r="B56" s="56">
        <f t="shared" si="498"/>
        <v>0.51972703032494239</v>
      </c>
      <c r="C56" s="56">
        <f t="shared" si="498"/>
        <v>0.51972703032494239</v>
      </c>
      <c r="D56" s="56">
        <f t="shared" si="498"/>
        <v>0.51972703032494239</v>
      </c>
      <c r="E56" s="56">
        <f t="shared" si="498"/>
        <v>0.51972703032494239</v>
      </c>
      <c r="F56" s="56">
        <f t="shared" si="498"/>
        <v>0.51972703032494239</v>
      </c>
      <c r="G56" s="56">
        <f t="shared" si="498"/>
        <v>0.51972703032494239</v>
      </c>
      <c r="H56" s="68">
        <f>VLOOKUP(H$47,Data_Enersys_VRLA!$A$181:$E$200,5)</f>
        <v>0.51972703032494239</v>
      </c>
      <c r="I56" s="68">
        <f>VLOOKUP(I$47,Data_Enersys_VRLA!$A$181:$E$200,5)</f>
        <v>0.64867304058436981</v>
      </c>
      <c r="J56" s="68">
        <f>VLOOKUP(J$47,Data_Enersys_VRLA!$A$181:$E$200,5)</f>
        <v>0.77391046865326119</v>
      </c>
      <c r="K56" s="69">
        <f t="shared" si="499"/>
        <v>0.94804032410024497</v>
      </c>
      <c r="L56" s="68">
        <f>VLOOKUP(L$47,Data_Enersys_VRLA!$A$181:$E$200,5)</f>
        <v>1.1221701795472288</v>
      </c>
      <c r="M56" s="69">
        <f t="shared" si="500"/>
        <v>1.3348861673859365</v>
      </c>
      <c r="N56" s="69">
        <f t="shared" si="501"/>
        <v>1.5476021552246439</v>
      </c>
      <c r="O56" s="68">
        <f>VLOOKUP(O$47,Data_Enersys_VRLA!$A$181:$E$200,5)</f>
        <v>1.7603181430633517</v>
      </c>
      <c r="P56" s="56">
        <f t="shared" si="502"/>
        <v>2.8986448912299911</v>
      </c>
      <c r="Q56" s="68">
        <f>VLOOKUP(Q$47,Data_Enersys_VRLA!$A$181:$E$200,5)</f>
        <v>4.0369716393966311</v>
      </c>
      <c r="R56" s="68">
        <f>VLOOKUP(R$47,Data_Enersys_VRLA!$A$181:$E$200,5)</f>
        <v>6.1728395061728403</v>
      </c>
      <c r="S56" s="56">
        <f t="shared" si="503"/>
        <v>6.6959614982213855</v>
      </c>
      <c r="T56" s="68">
        <f>VLOOKUP(T$47,Data_Enersys_VRLA!$A$181:$E$200,5)</f>
        <v>7.2190834902699308</v>
      </c>
      <c r="U56" s="56">
        <f t="shared" si="504"/>
        <v>7.7314055444181191</v>
      </c>
      <c r="V56" s="68">
        <f>VLOOKUP(V$47,Data_Enersys_VRLA!$A$181:$E$200,5)</f>
        <v>8.2437275985663074</v>
      </c>
      <c r="W56" s="56">
        <f t="shared" si="505"/>
        <v>8.6955923027591879</v>
      </c>
      <c r="X56" s="68">
        <f>VLOOKUP(X$47,Data_Enersys_VRLA!$A$181:$E$200,5)</f>
        <v>9.1474570069520666</v>
      </c>
      <c r="Y56" s="56">
        <f t="shared" si="506"/>
        <v>9.6638457089574246</v>
      </c>
      <c r="Z56" s="68">
        <f>VLOOKUP(Z$47,Data_Enersys_VRLA!$A$181:$E$200,5)</f>
        <v>10.180234410962784</v>
      </c>
      <c r="AA56" s="56">
        <f t="shared" si="507"/>
        <v>10.608563211086214</v>
      </c>
      <c r="AB56" s="68">
        <f>VLOOKUP(AB$47,Data_Enersys_VRLA!$A$181:$E$200,5)</f>
        <v>11.036892011209643</v>
      </c>
      <c r="AC56" s="56">
        <f t="shared" si="508"/>
        <v>11.501368645930178</v>
      </c>
      <c r="AD56" s="56">
        <f t="shared" si="509"/>
        <v>11.965845280650713</v>
      </c>
      <c r="AE56" s="56">
        <f t="shared" si="510"/>
        <v>12.430321915371248</v>
      </c>
      <c r="AF56" s="56">
        <f t="shared" si="511"/>
        <v>12.894798550091782</v>
      </c>
      <c r="AG56" s="56">
        <f t="shared" si="512"/>
        <v>13.359275184812317</v>
      </c>
      <c r="AH56" s="56">
        <f t="shared" si="513"/>
        <v>13.823751819532852</v>
      </c>
      <c r="AI56" s="56">
        <f t="shared" si="514"/>
        <v>14.288228454253387</v>
      </c>
      <c r="AJ56" s="56">
        <f t="shared" si="515"/>
        <v>14.752705088973922</v>
      </c>
      <c r="AK56" s="56">
        <f t="shared" si="516"/>
        <v>15.217181723694456</v>
      </c>
      <c r="AL56" s="56">
        <f t="shared" si="517"/>
        <v>15.681658358414992</v>
      </c>
      <c r="AM56" s="56">
        <f t="shared" si="518"/>
        <v>16.146134993135526</v>
      </c>
      <c r="AN56" s="56">
        <f t="shared" si="519"/>
        <v>16.610611627856063</v>
      </c>
      <c r="AO56" s="56">
        <f t="shared" si="520"/>
        <v>17.075088262576596</v>
      </c>
      <c r="AP56" s="56">
        <f t="shared" si="521"/>
        <v>17.539564897297133</v>
      </c>
      <c r="AQ56" s="56">
        <f t="shared" si="522"/>
        <v>18.004041532017666</v>
      </c>
      <c r="AR56" s="56">
        <f t="shared" si="523"/>
        <v>18.4685181667382</v>
      </c>
      <c r="AS56" s="56">
        <f t="shared" si="524"/>
        <v>18.932994801458737</v>
      </c>
      <c r="AT56" s="56">
        <f t="shared" si="525"/>
        <v>19.39747143617927</v>
      </c>
      <c r="AU56" s="56">
        <f t="shared" si="526"/>
        <v>19.861948070899807</v>
      </c>
      <c r="AV56" s="68">
        <f>VLOOKUP(AV$47,Data_Enersys_VRLA!$A$181:$E$200,5)</f>
        <v>20.32642470562034</v>
      </c>
      <c r="AW56" s="56">
        <f t="shared" ref="AW56" si="546">AV56+($AV56-$AU56)</f>
        <v>20.790901340340874</v>
      </c>
      <c r="AX56" s="56">
        <f t="shared" si="542"/>
        <v>21.255377975061407</v>
      </c>
      <c r="AY56" s="56">
        <f t="shared" si="542"/>
        <v>21.71985460978194</v>
      </c>
      <c r="AZ56" s="56">
        <f t="shared" si="542"/>
        <v>22.184331244502474</v>
      </c>
      <c r="BA56" s="56">
        <f t="shared" si="542"/>
        <v>22.648807879223007</v>
      </c>
      <c r="BB56" s="56">
        <f t="shared" si="542"/>
        <v>23.11328451394354</v>
      </c>
      <c r="BC56" s="56">
        <f t="shared" si="542"/>
        <v>23.577761148664074</v>
      </c>
      <c r="BD56" s="56">
        <f t="shared" si="542"/>
        <v>24.042237783384607</v>
      </c>
      <c r="BE56" s="56">
        <f t="shared" si="542"/>
        <v>24.50671441810514</v>
      </c>
      <c r="BF56" s="56">
        <f t="shared" si="542"/>
        <v>24.971191052825674</v>
      </c>
      <c r="BG56" s="56">
        <f t="shared" si="542"/>
        <v>25.435667687546207</v>
      </c>
      <c r="BH56" s="56">
        <f t="shared" si="542"/>
        <v>25.90014432226674</v>
      </c>
      <c r="BI56" s="56">
        <f t="shared" si="542"/>
        <v>26.364620956987274</v>
      </c>
      <c r="BJ56" s="56">
        <f t="shared" si="542"/>
        <v>26.829097591707807</v>
      </c>
      <c r="BK56" s="56">
        <f t="shared" si="542"/>
        <v>27.293574226428341</v>
      </c>
      <c r="BL56" s="56">
        <f t="shared" si="542"/>
        <v>27.758050861148874</v>
      </c>
      <c r="BM56" s="56">
        <f t="shared" si="543"/>
        <v>28.222527495869407</v>
      </c>
      <c r="BN56" s="56">
        <f t="shared" si="543"/>
        <v>28.687004130589941</v>
      </c>
      <c r="BO56" s="56">
        <f t="shared" si="543"/>
        <v>29.151480765310474</v>
      </c>
      <c r="BP56" s="56">
        <f t="shared" si="543"/>
        <v>29.615957400031007</v>
      </c>
      <c r="BQ56" s="56">
        <f t="shared" si="543"/>
        <v>30.080434034751541</v>
      </c>
      <c r="BR56" s="56">
        <f t="shared" si="543"/>
        <v>30.544910669472074</v>
      </c>
      <c r="BS56" s="56">
        <f t="shared" si="543"/>
        <v>31.009387304192607</v>
      </c>
      <c r="BT56" s="56">
        <f t="shared" si="543"/>
        <v>31.473863938913141</v>
      </c>
      <c r="BU56" s="56">
        <f t="shared" si="543"/>
        <v>31.938340573633674</v>
      </c>
      <c r="BV56" s="56">
        <f t="shared" si="543"/>
        <v>32.402817208354207</v>
      </c>
      <c r="BW56" s="56">
        <f t="shared" si="543"/>
        <v>32.867293843074741</v>
      </c>
      <c r="BX56" s="56">
        <f t="shared" si="543"/>
        <v>33.331770477795274</v>
      </c>
      <c r="BY56" s="56">
        <f t="shared" si="543"/>
        <v>33.796247112515807</v>
      </c>
      <c r="BZ56" s="56">
        <f t="shared" si="543"/>
        <v>34.260723747236341</v>
      </c>
      <c r="CA56" s="56">
        <f t="shared" si="543"/>
        <v>34.725200381956874</v>
      </c>
      <c r="CB56" s="56">
        <f t="shared" si="543"/>
        <v>35.189677016677408</v>
      </c>
      <c r="CC56" s="56">
        <f t="shared" si="543"/>
        <v>35.654153651397941</v>
      </c>
      <c r="CD56" s="56">
        <f t="shared" si="543"/>
        <v>36.118630286118474</v>
      </c>
      <c r="CE56" s="56">
        <f t="shared" si="543"/>
        <v>36.583106920839008</v>
      </c>
      <c r="CF56" s="56">
        <f t="shared" si="543"/>
        <v>37.047583555559541</v>
      </c>
      <c r="CG56" s="56">
        <f t="shared" si="543"/>
        <v>37.512060190280074</v>
      </c>
      <c r="CH56" s="56">
        <f t="shared" si="543"/>
        <v>37.976536825000608</v>
      </c>
      <c r="CI56" s="56">
        <f t="shared" si="543"/>
        <v>38.441013459721141</v>
      </c>
      <c r="CJ56" s="56">
        <f t="shared" si="543"/>
        <v>38.905490094441674</v>
      </c>
      <c r="CK56" s="56">
        <f t="shared" si="543"/>
        <v>39.369966729162208</v>
      </c>
      <c r="CL56" s="56">
        <f t="shared" si="543"/>
        <v>39.834443363882741</v>
      </c>
      <c r="CM56" s="56">
        <f t="shared" si="543"/>
        <v>40.298919998603274</v>
      </c>
      <c r="CN56" s="56">
        <f t="shared" si="543"/>
        <v>40.763396633323808</v>
      </c>
      <c r="CO56" s="56">
        <f t="shared" si="543"/>
        <v>41.227873268044341</v>
      </c>
      <c r="CP56" s="56">
        <f t="shared" si="543"/>
        <v>41.692349902764875</v>
      </c>
      <c r="CQ56" s="56">
        <f t="shared" si="543"/>
        <v>42.156826537485408</v>
      </c>
      <c r="CR56" s="56">
        <f t="shared" si="543"/>
        <v>42.621303172205941</v>
      </c>
      <c r="CS56" s="56">
        <f t="shared" si="543"/>
        <v>43.085779806926475</v>
      </c>
      <c r="CT56" s="56">
        <f t="shared" si="543"/>
        <v>43.550256441647008</v>
      </c>
      <c r="CU56" s="56">
        <f t="shared" si="543"/>
        <v>44.014733076367541</v>
      </c>
      <c r="CV56" s="56">
        <f t="shared" si="543"/>
        <v>44.479209711088075</v>
      </c>
      <c r="CW56" s="56">
        <f t="shared" si="543"/>
        <v>44.943686345808608</v>
      </c>
      <c r="CX56" s="56">
        <f t="shared" si="543"/>
        <v>45.408162980529141</v>
      </c>
      <c r="CY56" s="56">
        <f t="shared" si="543"/>
        <v>45.872639615249675</v>
      </c>
      <c r="CZ56" s="56">
        <f t="shared" si="543"/>
        <v>46.337116249970208</v>
      </c>
      <c r="DA56" s="56">
        <f t="shared" si="543"/>
        <v>46.801592884690741</v>
      </c>
      <c r="DB56" s="56">
        <f t="shared" si="543"/>
        <v>47.266069519411275</v>
      </c>
      <c r="DC56" s="56">
        <f t="shared" si="543"/>
        <v>47.730546154131808</v>
      </c>
      <c r="DD56" s="56">
        <f t="shared" si="543"/>
        <v>48.195022788852341</v>
      </c>
      <c r="DE56" s="56">
        <f t="shared" si="543"/>
        <v>48.659499423572875</v>
      </c>
      <c r="DF56" s="56">
        <f t="shared" si="543"/>
        <v>49.123976058293408</v>
      </c>
      <c r="DG56" s="56">
        <f t="shared" si="543"/>
        <v>49.588452693013942</v>
      </c>
      <c r="DH56" s="56">
        <f t="shared" si="543"/>
        <v>50.052929327734475</v>
      </c>
      <c r="DI56" s="56">
        <f t="shared" si="543"/>
        <v>50.517405962455008</v>
      </c>
      <c r="DJ56" s="56">
        <f t="shared" si="543"/>
        <v>50.981882597175542</v>
      </c>
      <c r="DK56" s="56">
        <f t="shared" si="543"/>
        <v>51.446359231896075</v>
      </c>
      <c r="DL56" s="56">
        <f t="shared" ref="DL56:FU56" si="547">DK56+($AV56-$AU56)</f>
        <v>51.910835866616608</v>
      </c>
      <c r="DM56" s="56">
        <f t="shared" si="547"/>
        <v>52.375312501337142</v>
      </c>
      <c r="DN56" s="56">
        <f t="shared" si="547"/>
        <v>52.839789136057675</v>
      </c>
      <c r="DO56" s="56">
        <f t="shared" si="547"/>
        <v>53.304265770778208</v>
      </c>
      <c r="DP56" s="56">
        <f t="shared" si="547"/>
        <v>53.768742405498742</v>
      </c>
      <c r="DQ56" s="56">
        <f t="shared" si="547"/>
        <v>54.233219040219275</v>
      </c>
      <c r="DR56" s="56">
        <f t="shared" si="547"/>
        <v>54.697695674939808</v>
      </c>
      <c r="DS56" s="56">
        <f t="shared" si="547"/>
        <v>55.162172309660342</v>
      </c>
      <c r="DT56" s="56">
        <f t="shared" si="547"/>
        <v>55.626648944380875</v>
      </c>
      <c r="DU56" s="56">
        <f t="shared" si="547"/>
        <v>56.091125579101409</v>
      </c>
      <c r="DV56" s="56">
        <f t="shared" si="547"/>
        <v>56.555602213821942</v>
      </c>
      <c r="DW56" s="56">
        <f t="shared" si="547"/>
        <v>57.020078848542475</v>
      </c>
      <c r="DX56" s="56">
        <f t="shared" si="547"/>
        <v>57.484555483263009</v>
      </c>
      <c r="DY56" s="56">
        <f t="shared" si="547"/>
        <v>57.949032117983542</v>
      </c>
      <c r="DZ56" s="56">
        <f t="shared" si="547"/>
        <v>58.413508752704075</v>
      </c>
      <c r="EA56" s="56">
        <f t="shared" si="547"/>
        <v>58.877985387424609</v>
      </c>
      <c r="EB56" s="56">
        <f t="shared" si="547"/>
        <v>59.342462022145142</v>
      </c>
      <c r="EC56" s="56">
        <f t="shared" si="547"/>
        <v>59.806938656865675</v>
      </c>
      <c r="ED56" s="56">
        <f t="shared" si="547"/>
        <v>60.271415291586209</v>
      </c>
      <c r="EE56" s="56">
        <f t="shared" si="547"/>
        <v>60.735891926306742</v>
      </c>
      <c r="EF56" s="56">
        <f t="shared" si="547"/>
        <v>61.200368561027275</v>
      </c>
      <c r="EG56" s="56">
        <f t="shared" si="547"/>
        <v>61.664845195747809</v>
      </c>
      <c r="EH56" s="56">
        <f t="shared" si="547"/>
        <v>62.129321830468342</v>
      </c>
      <c r="EI56" s="56">
        <f t="shared" si="547"/>
        <v>62.593798465188875</v>
      </c>
      <c r="EJ56" s="56">
        <f t="shared" si="547"/>
        <v>63.058275099909409</v>
      </c>
      <c r="EK56" s="56">
        <f t="shared" si="547"/>
        <v>63.522751734629942</v>
      </c>
      <c r="EL56" s="56">
        <f t="shared" si="547"/>
        <v>63.987228369350476</v>
      </c>
      <c r="EM56" s="56">
        <f t="shared" si="547"/>
        <v>64.451705004071016</v>
      </c>
      <c r="EN56" s="56">
        <f t="shared" si="547"/>
        <v>64.916181638791556</v>
      </c>
      <c r="EO56" s="56">
        <f t="shared" si="547"/>
        <v>65.380658273512097</v>
      </c>
      <c r="EP56" s="56">
        <f t="shared" si="547"/>
        <v>65.845134908232637</v>
      </c>
      <c r="EQ56" s="56">
        <f t="shared" si="547"/>
        <v>66.309611542953178</v>
      </c>
      <c r="ER56" s="56">
        <f t="shared" si="547"/>
        <v>66.774088177673718</v>
      </c>
      <c r="ES56" s="56">
        <f t="shared" si="547"/>
        <v>67.238564812394259</v>
      </c>
      <c r="ET56" s="56">
        <f t="shared" si="547"/>
        <v>67.703041447114799</v>
      </c>
      <c r="EU56" s="56">
        <f t="shared" si="547"/>
        <v>68.16751808183534</v>
      </c>
      <c r="EV56" s="56">
        <f t="shared" si="547"/>
        <v>68.63199471655588</v>
      </c>
      <c r="EW56" s="56">
        <f t="shared" si="547"/>
        <v>69.096471351276421</v>
      </c>
      <c r="EX56" s="56">
        <f t="shared" si="547"/>
        <v>69.560947985996961</v>
      </c>
      <c r="EY56" s="56">
        <f t="shared" si="547"/>
        <v>70.025424620717502</v>
      </c>
      <c r="EZ56" s="56">
        <f t="shared" si="547"/>
        <v>70.489901255438042</v>
      </c>
      <c r="FA56" s="56">
        <f t="shared" si="547"/>
        <v>70.954377890158582</v>
      </c>
      <c r="FB56" s="56">
        <f t="shared" si="547"/>
        <v>71.418854524879123</v>
      </c>
      <c r="FC56" s="56">
        <f t="shared" si="547"/>
        <v>71.883331159599663</v>
      </c>
      <c r="FD56" s="56">
        <f t="shared" si="547"/>
        <v>72.347807794320204</v>
      </c>
      <c r="FE56" s="56">
        <f t="shared" si="547"/>
        <v>72.812284429040744</v>
      </c>
      <c r="FF56" s="56">
        <f t="shared" si="547"/>
        <v>73.276761063761285</v>
      </c>
      <c r="FG56" s="56">
        <f t="shared" si="547"/>
        <v>73.741237698481825</v>
      </c>
      <c r="FH56" s="56">
        <f t="shared" si="547"/>
        <v>74.205714333202366</v>
      </c>
      <c r="FI56" s="56">
        <f t="shared" si="547"/>
        <v>74.670190967922906</v>
      </c>
      <c r="FJ56" s="56">
        <f t="shared" si="547"/>
        <v>75.134667602643447</v>
      </c>
      <c r="FK56" s="56">
        <f t="shared" si="547"/>
        <v>75.599144237363987</v>
      </c>
      <c r="FL56" s="56">
        <f t="shared" si="547"/>
        <v>76.063620872084527</v>
      </c>
      <c r="FM56" s="56">
        <f t="shared" si="547"/>
        <v>76.528097506805068</v>
      </c>
      <c r="FN56" s="56">
        <f t="shared" si="547"/>
        <v>76.992574141525608</v>
      </c>
      <c r="FO56" s="56">
        <f t="shared" si="547"/>
        <v>77.457050776246149</v>
      </c>
      <c r="FP56" s="56">
        <f t="shared" si="547"/>
        <v>77.921527410966689</v>
      </c>
      <c r="FQ56" s="56">
        <f t="shared" si="547"/>
        <v>78.38600404568723</v>
      </c>
      <c r="FR56" s="56">
        <f t="shared" si="547"/>
        <v>78.85048068040777</v>
      </c>
      <c r="FS56" s="56">
        <f t="shared" si="547"/>
        <v>79.314957315128311</v>
      </c>
      <c r="FT56" s="56">
        <f t="shared" si="547"/>
        <v>79.779433949848851</v>
      </c>
      <c r="FU56" s="56">
        <f t="shared" si="547"/>
        <v>80.243910584569392</v>
      </c>
      <c r="FV56" s="56">
        <f t="shared" si="538"/>
        <v>80.708387219289932</v>
      </c>
      <c r="FW56" s="56">
        <f t="shared" si="538"/>
        <v>81.172863854010473</v>
      </c>
      <c r="FX56" s="56">
        <f t="shared" si="538"/>
        <v>81.637340488731013</v>
      </c>
      <c r="FY56" s="56">
        <f t="shared" si="538"/>
        <v>82.101817123451553</v>
      </c>
      <c r="FZ56" s="56">
        <f t="shared" si="538"/>
        <v>82.566293758172094</v>
      </c>
      <c r="GA56" s="56">
        <f t="shared" si="538"/>
        <v>83.030770392892634</v>
      </c>
      <c r="GB56" s="56">
        <f t="shared" si="538"/>
        <v>83.495247027613175</v>
      </c>
      <c r="GC56" s="56">
        <f t="shared" si="538"/>
        <v>83.959723662333715</v>
      </c>
      <c r="GD56" s="56">
        <f t="shared" si="538"/>
        <v>84.424200297054256</v>
      </c>
      <c r="GE56" s="56">
        <f t="shared" si="538"/>
        <v>84.888676931774796</v>
      </c>
      <c r="GF56" s="56">
        <f t="shared" si="538"/>
        <v>85.353153566495337</v>
      </c>
      <c r="GG56" s="56">
        <f t="shared" si="538"/>
        <v>85.817630201215877</v>
      </c>
      <c r="GH56" s="56">
        <f t="shared" si="538"/>
        <v>86.282106835936418</v>
      </c>
      <c r="GI56" s="56">
        <f t="shared" si="538"/>
        <v>86.746583470656958</v>
      </c>
      <c r="GJ56" s="56">
        <f t="shared" si="538"/>
        <v>87.211060105377499</v>
      </c>
      <c r="GK56" s="56">
        <f t="shared" si="538"/>
        <v>87.675536740098039</v>
      </c>
      <c r="GL56" s="56">
        <f t="shared" si="538"/>
        <v>88.140013374818579</v>
      </c>
      <c r="GM56" s="56">
        <f t="shared" si="538"/>
        <v>88.60449000953912</v>
      </c>
      <c r="GN56" s="56">
        <f t="shared" si="538"/>
        <v>89.06896664425966</v>
      </c>
      <c r="GO56" s="56">
        <f t="shared" si="538"/>
        <v>89.533443278980201</v>
      </c>
      <c r="GP56" s="56">
        <f t="shared" si="538"/>
        <v>89.997919913700741</v>
      </c>
      <c r="GQ56" s="56">
        <f t="shared" si="538"/>
        <v>90.462396548421282</v>
      </c>
      <c r="GR56" s="56">
        <f t="shared" si="538"/>
        <v>90.926873183141822</v>
      </c>
      <c r="GS56" s="2"/>
    </row>
    <row r="57" spans="1:201" x14ac:dyDescent="0.25">
      <c r="A57" s="32" t="str">
        <f>Data_Enersys_VRLA!A201</f>
        <v>Enersys Powersafe SBS 130</v>
      </c>
      <c r="B57" s="56">
        <f t="shared" si="498"/>
        <v>0.46757110977294464</v>
      </c>
      <c r="C57" s="56">
        <f t="shared" si="498"/>
        <v>0.46757110977294464</v>
      </c>
      <c r="D57" s="56">
        <f t="shared" si="498"/>
        <v>0.46757110977294464</v>
      </c>
      <c r="E57" s="56">
        <f t="shared" si="498"/>
        <v>0.46757110977294464</v>
      </c>
      <c r="F57" s="56">
        <f t="shared" si="498"/>
        <v>0.46757110977294464</v>
      </c>
      <c r="G57" s="56">
        <f t="shared" si="498"/>
        <v>0.46757110977294464</v>
      </c>
      <c r="H57" s="68">
        <f>VLOOKUP(H$47,Data_Enersys_VRLA!$A$206:$E$225,5)</f>
        <v>0.46757110977294464</v>
      </c>
      <c r="I57" s="68">
        <f>VLOOKUP(I$47,Data_Enersys_VRLA!$A$206:$E$225,5)</f>
        <v>0.6195437904815545</v>
      </c>
      <c r="J57" s="68">
        <f>VLOOKUP(J$47,Data_Enersys_VRLA!$A$206:$E$225,5)</f>
        <v>0.75610035513804552</v>
      </c>
      <c r="K57" s="69">
        <f t="shared" si="499"/>
        <v>0.93927466736494125</v>
      </c>
      <c r="L57" s="68">
        <f>VLOOKUP(L$47,Data_Enersys_VRLA!$A$206:$E$225,5)</f>
        <v>1.1224489795918369</v>
      </c>
      <c r="M57" s="69">
        <f t="shared" si="500"/>
        <v>1.3390865302589419</v>
      </c>
      <c r="N57" s="69">
        <f t="shared" si="501"/>
        <v>1.5557240809260466</v>
      </c>
      <c r="O57" s="68">
        <f>VLOOKUP(O$47,Data_Enersys_VRLA!$A$206:$E$225,5)</f>
        <v>1.7723616315931516</v>
      </c>
      <c r="P57" s="56">
        <f t="shared" si="502"/>
        <v>2.9055298510984686</v>
      </c>
      <c r="Q57" s="68">
        <f>VLOOKUP(Q$47,Data_Enersys_VRLA!$A$206:$E$225,5)</f>
        <v>4.0386980706037852</v>
      </c>
      <c r="R57" s="68">
        <f>VLOOKUP(R$47,Data_Enersys_VRLA!$A$206:$E$225,5)</f>
        <v>6.1624649859943972</v>
      </c>
      <c r="S57" s="56">
        <f t="shared" si="503"/>
        <v>6.6937119675456387</v>
      </c>
      <c r="T57" s="68">
        <f>VLOOKUP(T$47,Data_Enersys_VRLA!$A$206:$E$225,5)</f>
        <v>7.2249589490968802</v>
      </c>
      <c r="U57" s="56">
        <f t="shared" si="504"/>
        <v>7.732329661814358</v>
      </c>
      <c r="V57" s="68">
        <f>VLOOKUP(V$47,Data_Enersys_VRLA!$A$206:$E$225,5)</f>
        <v>8.2397003745318358</v>
      </c>
      <c r="W57" s="56">
        <f t="shared" si="505"/>
        <v>8.7051577502444211</v>
      </c>
      <c r="X57" s="68">
        <f>VLOOKUP(X$47,Data_Enersys_VRLA!$A$206:$E$225,5)</f>
        <v>9.1706151259570081</v>
      </c>
      <c r="Y57" s="56">
        <f t="shared" si="506"/>
        <v>9.6515914437519577</v>
      </c>
      <c r="Z57" s="68">
        <f>VLOOKUP(Z$47,Data_Enersys_VRLA!$A$206:$E$225,5)</f>
        <v>10.132567761546905</v>
      </c>
      <c r="AA57" s="56">
        <f t="shared" si="507"/>
        <v>10.620904315043777</v>
      </c>
      <c r="AB57" s="68">
        <f>VLOOKUP(AB$47,Data_Enersys_VRLA!$A$206:$E$225,5)</f>
        <v>11.109240868540651</v>
      </c>
      <c r="AC57" s="56">
        <f t="shared" si="508"/>
        <v>11.594269684559068</v>
      </c>
      <c r="AD57" s="56">
        <f t="shared" si="509"/>
        <v>12.079298500577485</v>
      </c>
      <c r="AE57" s="56">
        <f t="shared" si="510"/>
        <v>12.564327316595902</v>
      </c>
      <c r="AF57" s="56">
        <f t="shared" si="511"/>
        <v>13.049356132614319</v>
      </c>
      <c r="AG57" s="56">
        <f t="shared" si="512"/>
        <v>13.534384948632736</v>
      </c>
      <c r="AH57" s="56">
        <f t="shared" si="513"/>
        <v>14.019413764651155</v>
      </c>
      <c r="AI57" s="56">
        <f t="shared" si="514"/>
        <v>14.504442580669572</v>
      </c>
      <c r="AJ57" s="56">
        <f t="shared" si="515"/>
        <v>14.989471396687989</v>
      </c>
      <c r="AK57" s="56">
        <f t="shared" si="516"/>
        <v>15.474500212706406</v>
      </c>
      <c r="AL57" s="56">
        <f t="shared" si="517"/>
        <v>15.959529028724823</v>
      </c>
      <c r="AM57" s="56">
        <f t="shared" si="518"/>
        <v>16.44455784474324</v>
      </c>
      <c r="AN57" s="56">
        <f t="shared" si="519"/>
        <v>16.929586660761657</v>
      </c>
      <c r="AO57" s="56">
        <f t="shared" si="520"/>
        <v>17.414615476780074</v>
      </c>
      <c r="AP57" s="56">
        <f t="shared" si="521"/>
        <v>17.899644292798492</v>
      </c>
      <c r="AQ57" s="56">
        <f t="shared" si="522"/>
        <v>18.384673108816909</v>
      </c>
      <c r="AR57" s="56">
        <f t="shared" si="523"/>
        <v>18.869701924835326</v>
      </c>
      <c r="AS57" s="56">
        <f t="shared" si="524"/>
        <v>19.354730740853743</v>
      </c>
      <c r="AT57" s="56">
        <f t="shared" si="525"/>
        <v>19.83975955687216</v>
      </c>
      <c r="AU57" s="56">
        <f t="shared" si="526"/>
        <v>20.324788372890577</v>
      </c>
      <c r="AV57" s="68">
        <f>VLOOKUP(AV$47,Data_Enersys_VRLA!$A$206:$E$225,5)</f>
        <v>20.809817188908994</v>
      </c>
      <c r="AW57" s="56">
        <f t="shared" ref="AW57" si="548">AV57+($AV57-$AU57)</f>
        <v>21.294846004927411</v>
      </c>
      <c r="AX57" s="56">
        <f t="shared" si="542"/>
        <v>21.779874820945828</v>
      </c>
      <c r="AY57" s="56">
        <f t="shared" si="542"/>
        <v>22.264903636964245</v>
      </c>
      <c r="AZ57" s="56">
        <f t="shared" si="542"/>
        <v>22.749932452982662</v>
      </c>
      <c r="BA57" s="56">
        <f t="shared" si="542"/>
        <v>23.234961269001079</v>
      </c>
      <c r="BB57" s="56">
        <f t="shared" si="542"/>
        <v>23.719990085019496</v>
      </c>
      <c r="BC57" s="56">
        <f t="shared" si="542"/>
        <v>24.205018901037914</v>
      </c>
      <c r="BD57" s="56">
        <f t="shared" si="542"/>
        <v>24.690047717056331</v>
      </c>
      <c r="BE57" s="56">
        <f t="shared" si="542"/>
        <v>25.175076533074748</v>
      </c>
      <c r="BF57" s="56">
        <f t="shared" si="542"/>
        <v>25.660105349093165</v>
      </c>
      <c r="BG57" s="56">
        <f t="shared" si="542"/>
        <v>26.145134165111582</v>
      </c>
      <c r="BH57" s="56">
        <f t="shared" si="542"/>
        <v>26.630162981129999</v>
      </c>
      <c r="BI57" s="56">
        <f t="shared" si="542"/>
        <v>27.115191797148416</v>
      </c>
      <c r="BJ57" s="56">
        <f t="shared" si="542"/>
        <v>27.600220613166833</v>
      </c>
      <c r="BK57" s="56">
        <f t="shared" si="542"/>
        <v>28.08524942918525</v>
      </c>
      <c r="BL57" s="56">
        <f t="shared" si="542"/>
        <v>28.570278245203667</v>
      </c>
      <c r="BM57" s="56">
        <f t="shared" si="543"/>
        <v>29.055307061222084</v>
      </c>
      <c r="BN57" s="56">
        <f t="shared" si="543"/>
        <v>29.540335877240501</v>
      </c>
      <c r="BO57" s="56">
        <f t="shared" si="543"/>
        <v>30.025364693258918</v>
      </c>
      <c r="BP57" s="56">
        <f t="shared" si="543"/>
        <v>30.510393509277336</v>
      </c>
      <c r="BQ57" s="56">
        <f t="shared" si="543"/>
        <v>30.995422325295753</v>
      </c>
      <c r="BR57" s="56">
        <f t="shared" si="543"/>
        <v>31.48045114131417</v>
      </c>
      <c r="BS57" s="56">
        <f t="shared" si="543"/>
        <v>31.965479957332587</v>
      </c>
      <c r="BT57" s="56">
        <f t="shared" si="543"/>
        <v>32.450508773351004</v>
      </c>
      <c r="BU57" s="56">
        <f t="shared" si="543"/>
        <v>32.935537589369417</v>
      </c>
      <c r="BV57" s="56">
        <f t="shared" si="543"/>
        <v>33.420566405387831</v>
      </c>
      <c r="BW57" s="56">
        <f t="shared" si="543"/>
        <v>33.905595221406244</v>
      </c>
      <c r="BX57" s="56">
        <f t="shared" si="543"/>
        <v>34.390624037424658</v>
      </c>
      <c r="BY57" s="56">
        <f t="shared" si="543"/>
        <v>34.875652853443071</v>
      </c>
      <c r="BZ57" s="56">
        <f t="shared" si="543"/>
        <v>35.360681669461485</v>
      </c>
      <c r="CA57" s="56">
        <f t="shared" si="543"/>
        <v>35.845710485479898</v>
      </c>
      <c r="CB57" s="56">
        <f t="shared" si="543"/>
        <v>36.330739301498312</v>
      </c>
      <c r="CC57" s="56">
        <f t="shared" si="543"/>
        <v>36.815768117516726</v>
      </c>
      <c r="CD57" s="56">
        <f t="shared" si="543"/>
        <v>37.300796933535139</v>
      </c>
      <c r="CE57" s="56">
        <f t="shared" si="543"/>
        <v>37.785825749553553</v>
      </c>
      <c r="CF57" s="56">
        <f t="shared" si="543"/>
        <v>38.270854565571966</v>
      </c>
      <c r="CG57" s="56">
        <f t="shared" si="543"/>
        <v>38.75588338159038</v>
      </c>
      <c r="CH57" s="56">
        <f t="shared" si="543"/>
        <v>39.240912197608793</v>
      </c>
      <c r="CI57" s="56">
        <f t="shared" si="543"/>
        <v>39.725941013627207</v>
      </c>
      <c r="CJ57" s="56">
        <f t="shared" si="543"/>
        <v>40.21096982964562</v>
      </c>
      <c r="CK57" s="56">
        <f t="shared" si="543"/>
        <v>40.695998645664034</v>
      </c>
      <c r="CL57" s="56">
        <f t="shared" si="543"/>
        <v>41.181027461682447</v>
      </c>
      <c r="CM57" s="56">
        <f t="shared" si="543"/>
        <v>41.666056277700861</v>
      </c>
      <c r="CN57" s="56">
        <f t="shared" si="543"/>
        <v>42.151085093719274</v>
      </c>
      <c r="CO57" s="56">
        <f t="shared" si="543"/>
        <v>42.636113909737688</v>
      </c>
      <c r="CP57" s="56">
        <f t="shared" si="543"/>
        <v>43.121142725756101</v>
      </c>
      <c r="CQ57" s="56">
        <f t="shared" si="543"/>
        <v>43.606171541774515</v>
      </c>
      <c r="CR57" s="56">
        <f t="shared" si="543"/>
        <v>44.091200357792928</v>
      </c>
      <c r="CS57" s="56">
        <f t="shared" si="543"/>
        <v>44.576229173811342</v>
      </c>
      <c r="CT57" s="56">
        <f t="shared" si="543"/>
        <v>45.061257989829755</v>
      </c>
      <c r="CU57" s="56">
        <f t="shared" si="543"/>
        <v>45.546286805848169</v>
      </c>
      <c r="CV57" s="56">
        <f t="shared" si="543"/>
        <v>46.031315621866582</v>
      </c>
      <c r="CW57" s="56">
        <f t="shared" si="543"/>
        <v>46.516344437884996</v>
      </c>
      <c r="CX57" s="56">
        <f t="shared" si="543"/>
        <v>47.001373253903409</v>
      </c>
      <c r="CY57" s="56">
        <f t="shared" si="543"/>
        <v>47.486402069921823</v>
      </c>
      <c r="CZ57" s="56">
        <f t="shared" si="543"/>
        <v>47.971430885940237</v>
      </c>
      <c r="DA57" s="56">
        <f t="shared" si="543"/>
        <v>48.45645970195865</v>
      </c>
      <c r="DB57" s="56">
        <f t="shared" si="543"/>
        <v>48.941488517977064</v>
      </c>
      <c r="DC57" s="56">
        <f t="shared" si="543"/>
        <v>49.426517333995477</v>
      </c>
      <c r="DD57" s="56">
        <f t="shared" si="543"/>
        <v>49.911546150013891</v>
      </c>
      <c r="DE57" s="56">
        <f t="shared" si="543"/>
        <v>50.396574966032304</v>
      </c>
      <c r="DF57" s="56">
        <f t="shared" si="543"/>
        <v>50.881603782050718</v>
      </c>
      <c r="DG57" s="56">
        <f t="shared" si="543"/>
        <v>51.366632598069131</v>
      </c>
      <c r="DH57" s="56">
        <f t="shared" si="543"/>
        <v>51.851661414087545</v>
      </c>
      <c r="DI57" s="56">
        <f t="shared" si="543"/>
        <v>52.336690230105958</v>
      </c>
      <c r="DJ57" s="56">
        <f t="shared" si="543"/>
        <v>52.821719046124372</v>
      </c>
      <c r="DK57" s="56">
        <f t="shared" si="543"/>
        <v>53.306747862142785</v>
      </c>
      <c r="DL57" s="56">
        <f t="shared" ref="DL57:FU57" si="549">DK57+($AV57-$AU57)</f>
        <v>53.791776678161199</v>
      </c>
      <c r="DM57" s="56">
        <f t="shared" si="549"/>
        <v>54.276805494179612</v>
      </c>
      <c r="DN57" s="56">
        <f t="shared" si="549"/>
        <v>54.761834310198026</v>
      </c>
      <c r="DO57" s="56">
        <f t="shared" si="549"/>
        <v>55.246863126216439</v>
      </c>
      <c r="DP57" s="56">
        <f t="shared" si="549"/>
        <v>55.731891942234853</v>
      </c>
      <c r="DQ57" s="56">
        <f t="shared" si="549"/>
        <v>56.216920758253266</v>
      </c>
      <c r="DR57" s="56">
        <f t="shared" si="549"/>
        <v>56.70194957427168</v>
      </c>
      <c r="DS57" s="56">
        <f t="shared" si="549"/>
        <v>57.186978390290093</v>
      </c>
      <c r="DT57" s="56">
        <f t="shared" si="549"/>
        <v>57.672007206308507</v>
      </c>
      <c r="DU57" s="56">
        <f t="shared" si="549"/>
        <v>58.15703602232692</v>
      </c>
      <c r="DV57" s="56">
        <f t="shared" si="549"/>
        <v>58.642064838345334</v>
      </c>
      <c r="DW57" s="56">
        <f t="shared" si="549"/>
        <v>59.127093654363748</v>
      </c>
      <c r="DX57" s="56">
        <f t="shared" si="549"/>
        <v>59.612122470382161</v>
      </c>
      <c r="DY57" s="56">
        <f t="shared" si="549"/>
        <v>60.097151286400575</v>
      </c>
      <c r="DZ57" s="56">
        <f t="shared" si="549"/>
        <v>60.582180102418988</v>
      </c>
      <c r="EA57" s="56">
        <f t="shared" si="549"/>
        <v>61.067208918437402</v>
      </c>
      <c r="EB57" s="56">
        <f t="shared" si="549"/>
        <v>61.552237734455815</v>
      </c>
      <c r="EC57" s="56">
        <f t="shared" si="549"/>
        <v>62.037266550474229</v>
      </c>
      <c r="ED57" s="56">
        <f t="shared" si="549"/>
        <v>62.522295366492642</v>
      </c>
      <c r="EE57" s="56">
        <f t="shared" si="549"/>
        <v>63.007324182511056</v>
      </c>
      <c r="EF57" s="56">
        <f t="shared" si="549"/>
        <v>63.492352998529469</v>
      </c>
      <c r="EG57" s="56">
        <f t="shared" si="549"/>
        <v>63.977381814547883</v>
      </c>
      <c r="EH57" s="56">
        <f t="shared" si="549"/>
        <v>64.462410630566296</v>
      </c>
      <c r="EI57" s="56">
        <f t="shared" si="549"/>
        <v>64.94743944658471</v>
      </c>
      <c r="EJ57" s="56">
        <f t="shared" si="549"/>
        <v>65.432468262603123</v>
      </c>
      <c r="EK57" s="56">
        <f t="shared" si="549"/>
        <v>65.917497078621537</v>
      </c>
      <c r="EL57" s="56">
        <f t="shared" si="549"/>
        <v>66.40252589463995</v>
      </c>
      <c r="EM57" s="56">
        <f t="shared" si="549"/>
        <v>66.887554710658364</v>
      </c>
      <c r="EN57" s="56">
        <f t="shared" si="549"/>
        <v>67.372583526676777</v>
      </c>
      <c r="EO57" s="56">
        <f t="shared" si="549"/>
        <v>67.857612342695191</v>
      </c>
      <c r="EP57" s="56">
        <f t="shared" si="549"/>
        <v>68.342641158713604</v>
      </c>
      <c r="EQ57" s="56">
        <f t="shared" si="549"/>
        <v>68.827669974732018</v>
      </c>
      <c r="ER57" s="56">
        <f t="shared" si="549"/>
        <v>69.312698790750431</v>
      </c>
      <c r="ES57" s="56">
        <f t="shared" si="549"/>
        <v>69.797727606768845</v>
      </c>
      <c r="ET57" s="56">
        <f t="shared" si="549"/>
        <v>70.282756422787259</v>
      </c>
      <c r="EU57" s="56">
        <f t="shared" si="549"/>
        <v>70.767785238805672</v>
      </c>
      <c r="EV57" s="56">
        <f t="shared" si="549"/>
        <v>71.252814054824086</v>
      </c>
      <c r="EW57" s="56">
        <f t="shared" si="549"/>
        <v>71.737842870842499</v>
      </c>
      <c r="EX57" s="56">
        <f t="shared" si="549"/>
        <v>72.222871686860913</v>
      </c>
      <c r="EY57" s="56">
        <f t="shared" si="549"/>
        <v>72.707900502879326</v>
      </c>
      <c r="EZ57" s="56">
        <f t="shared" si="549"/>
        <v>73.19292931889774</v>
      </c>
      <c r="FA57" s="56">
        <f t="shared" si="549"/>
        <v>73.677958134916153</v>
      </c>
      <c r="FB57" s="56">
        <f t="shared" si="549"/>
        <v>74.162986950934567</v>
      </c>
      <c r="FC57" s="56">
        <f t="shared" si="549"/>
        <v>74.64801576695298</v>
      </c>
      <c r="FD57" s="56">
        <f t="shared" si="549"/>
        <v>75.133044582971394</v>
      </c>
      <c r="FE57" s="56">
        <f t="shared" si="549"/>
        <v>75.618073398989807</v>
      </c>
      <c r="FF57" s="56">
        <f t="shared" si="549"/>
        <v>76.103102215008221</v>
      </c>
      <c r="FG57" s="56">
        <f t="shared" si="549"/>
        <v>76.588131031026634</v>
      </c>
      <c r="FH57" s="56">
        <f t="shared" si="549"/>
        <v>77.073159847045048</v>
      </c>
      <c r="FI57" s="56">
        <f t="shared" si="549"/>
        <v>77.558188663063461</v>
      </c>
      <c r="FJ57" s="56">
        <f t="shared" si="549"/>
        <v>78.043217479081875</v>
      </c>
      <c r="FK57" s="56">
        <f t="shared" si="549"/>
        <v>78.528246295100288</v>
      </c>
      <c r="FL57" s="56">
        <f t="shared" si="549"/>
        <v>79.013275111118702</v>
      </c>
      <c r="FM57" s="56">
        <f t="shared" si="549"/>
        <v>79.498303927137115</v>
      </c>
      <c r="FN57" s="56">
        <f t="shared" si="549"/>
        <v>79.983332743155529</v>
      </c>
      <c r="FO57" s="56">
        <f t="shared" si="549"/>
        <v>80.468361559173943</v>
      </c>
      <c r="FP57" s="56">
        <f t="shared" si="549"/>
        <v>80.953390375192356</v>
      </c>
      <c r="FQ57" s="56">
        <f t="shared" si="549"/>
        <v>81.43841919121077</v>
      </c>
      <c r="FR57" s="56">
        <f t="shared" si="549"/>
        <v>81.923448007229183</v>
      </c>
      <c r="FS57" s="56">
        <f t="shared" si="549"/>
        <v>82.408476823247597</v>
      </c>
      <c r="FT57" s="56">
        <f t="shared" si="549"/>
        <v>82.89350563926601</v>
      </c>
      <c r="FU57" s="56">
        <f t="shared" si="549"/>
        <v>83.378534455284424</v>
      </c>
      <c r="FV57" s="56">
        <f t="shared" si="538"/>
        <v>83.863563271302837</v>
      </c>
      <c r="FW57" s="56">
        <f t="shared" si="538"/>
        <v>84.348592087321251</v>
      </c>
      <c r="FX57" s="56">
        <f t="shared" si="538"/>
        <v>84.833620903339664</v>
      </c>
      <c r="FY57" s="56">
        <f t="shared" si="538"/>
        <v>85.318649719358078</v>
      </c>
      <c r="FZ57" s="56">
        <f t="shared" si="538"/>
        <v>85.803678535376491</v>
      </c>
      <c r="GA57" s="56">
        <f t="shared" si="538"/>
        <v>86.288707351394905</v>
      </c>
      <c r="GB57" s="56">
        <f t="shared" si="538"/>
        <v>86.773736167413318</v>
      </c>
      <c r="GC57" s="56">
        <f t="shared" si="538"/>
        <v>87.258764983431732</v>
      </c>
      <c r="GD57" s="56">
        <f t="shared" si="538"/>
        <v>87.743793799450145</v>
      </c>
      <c r="GE57" s="56">
        <f t="shared" si="538"/>
        <v>88.228822615468559</v>
      </c>
      <c r="GF57" s="56">
        <f t="shared" si="538"/>
        <v>88.713851431486972</v>
      </c>
      <c r="GG57" s="56">
        <f t="shared" si="538"/>
        <v>89.198880247505386</v>
      </c>
      <c r="GH57" s="56">
        <f t="shared" si="538"/>
        <v>89.683909063523799</v>
      </c>
      <c r="GI57" s="56">
        <f t="shared" si="538"/>
        <v>90.168937879542213</v>
      </c>
      <c r="GJ57" s="56">
        <f t="shared" si="538"/>
        <v>90.653966695560626</v>
      </c>
      <c r="GK57" s="56">
        <f t="shared" si="538"/>
        <v>91.13899551157904</v>
      </c>
      <c r="GL57" s="56">
        <f t="shared" si="538"/>
        <v>91.624024327597454</v>
      </c>
      <c r="GM57" s="56">
        <f t="shared" si="538"/>
        <v>92.109053143615867</v>
      </c>
      <c r="GN57" s="56">
        <f t="shared" si="538"/>
        <v>92.594081959634281</v>
      </c>
      <c r="GO57" s="56">
        <f t="shared" si="538"/>
        <v>93.079110775652694</v>
      </c>
      <c r="GP57" s="56">
        <f t="shared" si="538"/>
        <v>93.564139591671108</v>
      </c>
      <c r="GQ57" s="56">
        <f t="shared" si="538"/>
        <v>94.049168407689521</v>
      </c>
      <c r="GR57" s="56">
        <f t="shared" si="538"/>
        <v>94.534197223707935</v>
      </c>
      <c r="GS57" s="2"/>
    </row>
    <row r="58" spans="1:201" x14ac:dyDescent="0.25">
      <c r="A58" s="32" t="str">
        <f>Data_Enersys_VRLA!A226</f>
        <v>Enersys Powersafe SBS 300</v>
      </c>
      <c r="B58" s="56">
        <f t="shared" si="498"/>
        <v>0.49187767160977275</v>
      </c>
      <c r="C58" s="56">
        <f t="shared" si="498"/>
        <v>0.49187767160977275</v>
      </c>
      <c r="D58" s="56">
        <f t="shared" si="498"/>
        <v>0.49187767160977275</v>
      </c>
      <c r="E58" s="56">
        <f t="shared" si="498"/>
        <v>0.49187767160977275</v>
      </c>
      <c r="F58" s="56">
        <f t="shared" si="498"/>
        <v>0.49187767160977275</v>
      </c>
      <c r="G58" s="56">
        <f t="shared" si="498"/>
        <v>0.49187767160977275</v>
      </c>
      <c r="H58" s="68">
        <f>VLOOKUP(H$47,Data_Enersys_VRLA!$A$231:$E$250,5)</f>
        <v>0.49187767160977275</v>
      </c>
      <c r="I58" s="68">
        <f>VLOOKUP(I$47,Data_Enersys_VRLA!$A$231:$E$250,5)</f>
        <v>0.62690853202289221</v>
      </c>
      <c r="J58" s="68">
        <f>VLOOKUP(J$47,Data_Enersys_VRLA!$A$231:$E$250,5)</f>
        <v>0.76354679802955661</v>
      </c>
      <c r="K58" s="69">
        <f t="shared" si="499"/>
        <v>0.97701149425287359</v>
      </c>
      <c r="L58" s="68">
        <f>VLOOKUP(L$47,Data_Enersys_VRLA!$A$231:$E$250,5)</f>
        <v>1.1904761904761907</v>
      </c>
      <c r="M58" s="69">
        <f t="shared" si="500"/>
        <v>1.433957479898452</v>
      </c>
      <c r="N58" s="69">
        <f t="shared" si="501"/>
        <v>1.6774387693207133</v>
      </c>
      <c r="O58" s="68">
        <f>VLOOKUP(O$47,Data_Enersys_VRLA!$A$231:$E$250,5)</f>
        <v>1.9209200587429747</v>
      </c>
      <c r="P58" s="56">
        <f t="shared" si="502"/>
        <v>3.1828957328727561</v>
      </c>
      <c r="Q58" s="68">
        <f>VLOOKUP(Q$47,Data_Enersys_VRLA!$A$231:$E$250,5)</f>
        <v>4.4448714070025375</v>
      </c>
      <c r="R58" s="68">
        <f>VLOOKUP(R$47,Data_Enersys_VRLA!$A$231:$E$250,5)</f>
        <v>6.6239316239316235</v>
      </c>
      <c r="S58" s="56">
        <f t="shared" si="503"/>
        <v>7.1137808720590181</v>
      </c>
      <c r="T58" s="68">
        <f>VLOOKUP(T$47,Data_Enersys_VRLA!$A$231:$E$250,5)</f>
        <v>7.6036301201864127</v>
      </c>
      <c r="U58" s="56">
        <f t="shared" si="504"/>
        <v>8.0753193335974807</v>
      </c>
      <c r="V58" s="68">
        <f>VLOOKUP(V$47,Data_Enersys_VRLA!$A$231:$E$250,5)</f>
        <v>8.5470085470085486</v>
      </c>
      <c r="W58" s="56">
        <f t="shared" si="505"/>
        <v>8.9865984654518769</v>
      </c>
      <c r="X58" s="68">
        <f>VLOOKUP(X$47,Data_Enersys_VRLA!$A$231:$E$250,5)</f>
        <v>9.4261883838952034</v>
      </c>
      <c r="Y58" s="56">
        <f t="shared" si="506"/>
        <v>9.9003716410118834</v>
      </c>
      <c r="Z58" s="68">
        <f>VLOOKUP(Z$47,Data_Enersys_VRLA!$A$231:$E$250,5)</f>
        <v>10.374554898128565</v>
      </c>
      <c r="AA58" s="56">
        <f t="shared" si="507"/>
        <v>10.72924624241678</v>
      </c>
      <c r="AB58" s="68">
        <f>VLOOKUP(AB$47,Data_Enersys_VRLA!$A$231:$E$250,5)</f>
        <v>11.083937586704995</v>
      </c>
      <c r="AC58" s="56">
        <f t="shared" si="508"/>
        <v>11.515695620605712</v>
      </c>
      <c r="AD58" s="56">
        <f t="shared" si="509"/>
        <v>11.947453654506431</v>
      </c>
      <c r="AE58" s="56">
        <f t="shared" si="510"/>
        <v>12.379211688407148</v>
      </c>
      <c r="AF58" s="56">
        <f t="shared" si="511"/>
        <v>12.810969722307867</v>
      </c>
      <c r="AG58" s="56">
        <f t="shared" si="512"/>
        <v>13.242727756208584</v>
      </c>
      <c r="AH58" s="56">
        <f t="shared" si="513"/>
        <v>13.674485790109301</v>
      </c>
      <c r="AI58" s="56">
        <f t="shared" si="514"/>
        <v>14.10624382401002</v>
      </c>
      <c r="AJ58" s="56">
        <f t="shared" si="515"/>
        <v>14.538001857910738</v>
      </c>
      <c r="AK58" s="56">
        <f t="shared" si="516"/>
        <v>14.969759891811456</v>
      </c>
      <c r="AL58" s="56">
        <f t="shared" si="517"/>
        <v>15.401517925712174</v>
      </c>
      <c r="AM58" s="56">
        <f t="shared" si="518"/>
        <v>15.833275959612891</v>
      </c>
      <c r="AN58" s="56">
        <f t="shared" si="519"/>
        <v>16.265033993513612</v>
      </c>
      <c r="AO58" s="56">
        <f t="shared" si="520"/>
        <v>16.696792027414325</v>
      </c>
      <c r="AP58" s="56">
        <f t="shared" si="521"/>
        <v>17.128550061315046</v>
      </c>
      <c r="AQ58" s="56">
        <f t="shared" si="522"/>
        <v>17.560308095215763</v>
      </c>
      <c r="AR58" s="56">
        <f t="shared" si="523"/>
        <v>17.992066129116481</v>
      </c>
      <c r="AS58" s="56">
        <f t="shared" si="524"/>
        <v>18.423824163017201</v>
      </c>
      <c r="AT58" s="56">
        <f t="shared" si="525"/>
        <v>18.855582196917915</v>
      </c>
      <c r="AU58" s="56">
        <f t="shared" si="526"/>
        <v>19.287340230818636</v>
      </c>
      <c r="AV58" s="68">
        <f>VLOOKUP(AV$47,Data_Enersys_VRLA!$A$231:$E$250,5)</f>
        <v>19.719098264719353</v>
      </c>
      <c r="AW58" s="56">
        <f t="shared" ref="AW58" si="550">AV58+($AV58-$AU58)</f>
        <v>20.15085629862007</v>
      </c>
      <c r="AX58" s="56">
        <f t="shared" si="542"/>
        <v>20.582614332520787</v>
      </c>
      <c r="AY58" s="56">
        <f t="shared" si="542"/>
        <v>21.014372366421505</v>
      </c>
      <c r="AZ58" s="56">
        <f t="shared" si="542"/>
        <v>21.446130400322222</v>
      </c>
      <c r="BA58" s="56">
        <f t="shared" si="542"/>
        <v>21.877888434222939</v>
      </c>
      <c r="BB58" s="56">
        <f t="shared" si="542"/>
        <v>22.309646468123656</v>
      </c>
      <c r="BC58" s="56">
        <f t="shared" si="542"/>
        <v>22.741404502024373</v>
      </c>
      <c r="BD58" s="56">
        <f t="shared" si="542"/>
        <v>23.173162535925091</v>
      </c>
      <c r="BE58" s="56">
        <f t="shared" si="542"/>
        <v>23.604920569825808</v>
      </c>
      <c r="BF58" s="56">
        <f t="shared" si="542"/>
        <v>24.036678603726525</v>
      </c>
      <c r="BG58" s="56">
        <f t="shared" si="542"/>
        <v>24.468436637627242</v>
      </c>
      <c r="BH58" s="56">
        <f t="shared" si="542"/>
        <v>24.900194671527959</v>
      </c>
      <c r="BI58" s="56">
        <f t="shared" si="542"/>
        <v>25.331952705428677</v>
      </c>
      <c r="BJ58" s="56">
        <f t="shared" si="542"/>
        <v>25.763710739329394</v>
      </c>
      <c r="BK58" s="56">
        <f t="shared" si="542"/>
        <v>26.195468773230111</v>
      </c>
      <c r="BL58" s="56">
        <f t="shared" si="542"/>
        <v>26.627226807130828</v>
      </c>
      <c r="BM58" s="56">
        <f t="shared" si="543"/>
        <v>27.058984841031545</v>
      </c>
      <c r="BN58" s="56">
        <f t="shared" si="543"/>
        <v>27.490742874932263</v>
      </c>
      <c r="BO58" s="56">
        <f t="shared" si="543"/>
        <v>27.92250090883298</v>
      </c>
      <c r="BP58" s="56">
        <f t="shared" si="543"/>
        <v>28.354258942733697</v>
      </c>
      <c r="BQ58" s="56">
        <f t="shared" si="543"/>
        <v>28.786016976634414</v>
      </c>
      <c r="BR58" s="56">
        <f t="shared" si="543"/>
        <v>29.217775010535131</v>
      </c>
      <c r="BS58" s="56">
        <f t="shared" si="543"/>
        <v>29.649533044435849</v>
      </c>
      <c r="BT58" s="56">
        <f t="shared" si="543"/>
        <v>30.081291078336566</v>
      </c>
      <c r="BU58" s="56">
        <f t="shared" si="543"/>
        <v>30.513049112237283</v>
      </c>
      <c r="BV58" s="56">
        <f t="shared" si="543"/>
        <v>30.944807146138</v>
      </c>
      <c r="BW58" s="56">
        <f t="shared" si="543"/>
        <v>31.376565180038718</v>
      </c>
      <c r="BX58" s="56">
        <f t="shared" si="543"/>
        <v>31.808323213939435</v>
      </c>
      <c r="BY58" s="56">
        <f t="shared" si="543"/>
        <v>32.240081247840152</v>
      </c>
      <c r="BZ58" s="56">
        <f t="shared" si="543"/>
        <v>32.671839281740873</v>
      </c>
      <c r="CA58" s="56">
        <f t="shared" si="543"/>
        <v>33.103597315641593</v>
      </c>
      <c r="CB58" s="56">
        <f t="shared" si="543"/>
        <v>33.535355349542314</v>
      </c>
      <c r="CC58" s="56">
        <f t="shared" si="543"/>
        <v>33.967113383443035</v>
      </c>
      <c r="CD58" s="56">
        <f t="shared" si="543"/>
        <v>34.398871417343756</v>
      </c>
      <c r="CE58" s="56">
        <f t="shared" si="543"/>
        <v>34.830629451244477</v>
      </c>
      <c r="CF58" s="56">
        <f t="shared" si="543"/>
        <v>35.262387485145197</v>
      </c>
      <c r="CG58" s="56">
        <f t="shared" si="543"/>
        <v>35.694145519045918</v>
      </c>
      <c r="CH58" s="56">
        <f t="shared" si="543"/>
        <v>36.125903552946639</v>
      </c>
      <c r="CI58" s="56">
        <f t="shared" si="543"/>
        <v>36.55766158684736</v>
      </c>
      <c r="CJ58" s="56">
        <f t="shared" si="543"/>
        <v>36.98941962074808</v>
      </c>
      <c r="CK58" s="56">
        <f t="shared" si="543"/>
        <v>37.421177654648801</v>
      </c>
      <c r="CL58" s="56">
        <f t="shared" si="543"/>
        <v>37.852935688549522</v>
      </c>
      <c r="CM58" s="56">
        <f t="shared" si="543"/>
        <v>38.284693722450243</v>
      </c>
      <c r="CN58" s="56">
        <f t="shared" si="543"/>
        <v>38.716451756350963</v>
      </c>
      <c r="CO58" s="56">
        <f t="shared" si="543"/>
        <v>39.148209790251684</v>
      </c>
      <c r="CP58" s="56">
        <f t="shared" si="543"/>
        <v>39.579967824152405</v>
      </c>
      <c r="CQ58" s="56">
        <f t="shared" si="543"/>
        <v>40.011725858053126</v>
      </c>
      <c r="CR58" s="56">
        <f t="shared" si="543"/>
        <v>40.443483891953846</v>
      </c>
      <c r="CS58" s="56">
        <f t="shared" si="543"/>
        <v>40.875241925854567</v>
      </c>
      <c r="CT58" s="56">
        <f t="shared" si="543"/>
        <v>41.306999959755288</v>
      </c>
      <c r="CU58" s="56">
        <f t="shared" si="543"/>
        <v>41.738757993656009</v>
      </c>
      <c r="CV58" s="56">
        <f t="shared" si="543"/>
        <v>42.170516027556729</v>
      </c>
      <c r="CW58" s="56">
        <f t="shared" si="543"/>
        <v>42.60227406145745</v>
      </c>
      <c r="CX58" s="56">
        <f t="shared" si="543"/>
        <v>43.034032095358171</v>
      </c>
      <c r="CY58" s="56">
        <f t="shared" ref="CY58:FJ58" si="551">CX58+($AV58-$AU58)</f>
        <v>43.465790129258892</v>
      </c>
      <c r="CZ58" s="56">
        <f t="shared" si="551"/>
        <v>43.897548163159612</v>
      </c>
      <c r="DA58" s="56">
        <f t="shared" si="551"/>
        <v>44.329306197060333</v>
      </c>
      <c r="DB58" s="56">
        <f t="shared" si="551"/>
        <v>44.761064230961054</v>
      </c>
      <c r="DC58" s="56">
        <f t="shared" si="551"/>
        <v>45.192822264861775</v>
      </c>
      <c r="DD58" s="56">
        <f t="shared" si="551"/>
        <v>45.624580298762496</v>
      </c>
      <c r="DE58" s="56">
        <f t="shared" si="551"/>
        <v>46.056338332663216</v>
      </c>
      <c r="DF58" s="56">
        <f t="shared" si="551"/>
        <v>46.488096366563937</v>
      </c>
      <c r="DG58" s="56">
        <f t="shared" si="551"/>
        <v>46.919854400464658</v>
      </c>
      <c r="DH58" s="56">
        <f t="shared" si="551"/>
        <v>47.351612434365379</v>
      </c>
      <c r="DI58" s="56">
        <f t="shared" si="551"/>
        <v>47.783370468266099</v>
      </c>
      <c r="DJ58" s="56">
        <f t="shared" si="551"/>
        <v>48.21512850216682</v>
      </c>
      <c r="DK58" s="56">
        <f t="shared" si="551"/>
        <v>48.646886536067541</v>
      </c>
      <c r="DL58" s="56">
        <f t="shared" si="551"/>
        <v>49.078644569968262</v>
      </c>
      <c r="DM58" s="56">
        <f t="shared" si="551"/>
        <v>49.510402603868982</v>
      </c>
      <c r="DN58" s="56">
        <f t="shared" si="551"/>
        <v>49.942160637769703</v>
      </c>
      <c r="DO58" s="56">
        <f t="shared" si="551"/>
        <v>50.373918671670424</v>
      </c>
      <c r="DP58" s="56">
        <f t="shared" si="551"/>
        <v>50.805676705571145</v>
      </c>
      <c r="DQ58" s="56">
        <f t="shared" si="551"/>
        <v>51.237434739471865</v>
      </c>
      <c r="DR58" s="56">
        <f t="shared" si="551"/>
        <v>51.669192773372586</v>
      </c>
      <c r="DS58" s="56">
        <f t="shared" si="551"/>
        <v>52.100950807273307</v>
      </c>
      <c r="DT58" s="56">
        <f t="shared" si="551"/>
        <v>52.532708841174028</v>
      </c>
      <c r="DU58" s="56">
        <f t="shared" si="551"/>
        <v>52.964466875074748</v>
      </c>
      <c r="DV58" s="56">
        <f t="shared" si="551"/>
        <v>53.396224908975469</v>
      </c>
      <c r="DW58" s="56">
        <f t="shared" si="551"/>
        <v>53.82798294287619</v>
      </c>
      <c r="DX58" s="56">
        <f t="shared" si="551"/>
        <v>54.259740976776911</v>
      </c>
      <c r="DY58" s="56">
        <f t="shared" si="551"/>
        <v>54.691499010677632</v>
      </c>
      <c r="DZ58" s="56">
        <f t="shared" si="551"/>
        <v>55.123257044578352</v>
      </c>
      <c r="EA58" s="56">
        <f t="shared" si="551"/>
        <v>55.555015078479073</v>
      </c>
      <c r="EB58" s="56">
        <f t="shared" si="551"/>
        <v>55.986773112379794</v>
      </c>
      <c r="EC58" s="56">
        <f t="shared" si="551"/>
        <v>56.418531146280515</v>
      </c>
      <c r="ED58" s="56">
        <f t="shared" si="551"/>
        <v>56.850289180181235</v>
      </c>
      <c r="EE58" s="56">
        <f t="shared" si="551"/>
        <v>57.282047214081956</v>
      </c>
      <c r="EF58" s="56">
        <f t="shared" si="551"/>
        <v>57.713805247982677</v>
      </c>
      <c r="EG58" s="56">
        <f t="shared" si="551"/>
        <v>58.145563281883398</v>
      </c>
      <c r="EH58" s="56">
        <f t="shared" si="551"/>
        <v>58.577321315784118</v>
      </c>
      <c r="EI58" s="56">
        <f t="shared" si="551"/>
        <v>59.009079349684839</v>
      </c>
      <c r="EJ58" s="56">
        <f t="shared" si="551"/>
        <v>59.44083738358556</v>
      </c>
      <c r="EK58" s="56">
        <f t="shared" si="551"/>
        <v>59.872595417486281</v>
      </c>
      <c r="EL58" s="56">
        <f t="shared" si="551"/>
        <v>60.304353451387001</v>
      </c>
      <c r="EM58" s="56">
        <f t="shared" si="551"/>
        <v>60.736111485287722</v>
      </c>
      <c r="EN58" s="56">
        <f t="shared" si="551"/>
        <v>61.167869519188443</v>
      </c>
      <c r="EO58" s="56">
        <f t="shared" si="551"/>
        <v>61.599627553089164</v>
      </c>
      <c r="EP58" s="56">
        <f t="shared" si="551"/>
        <v>62.031385586989884</v>
      </c>
      <c r="EQ58" s="56">
        <f t="shared" si="551"/>
        <v>62.463143620890605</v>
      </c>
      <c r="ER58" s="56">
        <f t="shared" si="551"/>
        <v>62.894901654791326</v>
      </c>
      <c r="ES58" s="56">
        <f t="shared" si="551"/>
        <v>63.326659688692047</v>
      </c>
      <c r="ET58" s="56">
        <f t="shared" si="551"/>
        <v>63.758417722592768</v>
      </c>
      <c r="EU58" s="56">
        <f t="shared" si="551"/>
        <v>64.190175756493488</v>
      </c>
      <c r="EV58" s="56">
        <f t="shared" si="551"/>
        <v>64.621933790394209</v>
      </c>
      <c r="EW58" s="56">
        <f t="shared" si="551"/>
        <v>65.05369182429493</v>
      </c>
      <c r="EX58" s="56">
        <f t="shared" si="551"/>
        <v>65.485449858195651</v>
      </c>
      <c r="EY58" s="56">
        <f t="shared" si="551"/>
        <v>65.917207892096371</v>
      </c>
      <c r="EZ58" s="56">
        <f t="shared" si="551"/>
        <v>66.348965925997092</v>
      </c>
      <c r="FA58" s="56">
        <f t="shared" si="551"/>
        <v>66.780723959897813</v>
      </c>
      <c r="FB58" s="56">
        <f t="shared" si="551"/>
        <v>67.212481993798534</v>
      </c>
      <c r="FC58" s="56">
        <f t="shared" si="551"/>
        <v>67.644240027699254</v>
      </c>
      <c r="FD58" s="56">
        <f t="shared" si="551"/>
        <v>68.075998061599975</v>
      </c>
      <c r="FE58" s="56">
        <f t="shared" si="551"/>
        <v>68.507756095500696</v>
      </c>
      <c r="FF58" s="56">
        <f t="shared" si="551"/>
        <v>68.939514129401417</v>
      </c>
      <c r="FG58" s="56">
        <f t="shared" si="551"/>
        <v>69.371272163302137</v>
      </c>
      <c r="FH58" s="56">
        <f t="shared" si="551"/>
        <v>69.803030197202858</v>
      </c>
      <c r="FI58" s="56">
        <f t="shared" si="551"/>
        <v>70.234788231103579</v>
      </c>
      <c r="FJ58" s="56">
        <f t="shared" si="551"/>
        <v>70.6665462650043</v>
      </c>
      <c r="FK58" s="56">
        <f t="shared" ref="FK58:FU58" si="552">FJ58+($AV58-$AU58)</f>
        <v>71.09830429890502</v>
      </c>
      <c r="FL58" s="56">
        <f t="shared" si="552"/>
        <v>71.530062332805741</v>
      </c>
      <c r="FM58" s="56">
        <f t="shared" si="552"/>
        <v>71.961820366706462</v>
      </c>
      <c r="FN58" s="56">
        <f t="shared" si="552"/>
        <v>72.393578400607183</v>
      </c>
      <c r="FO58" s="56">
        <f t="shared" si="552"/>
        <v>72.825336434507904</v>
      </c>
      <c r="FP58" s="56">
        <f t="shared" si="552"/>
        <v>73.257094468408624</v>
      </c>
      <c r="FQ58" s="56">
        <f t="shared" si="552"/>
        <v>73.688852502309345</v>
      </c>
      <c r="FR58" s="56">
        <f t="shared" si="552"/>
        <v>74.120610536210066</v>
      </c>
      <c r="FS58" s="56">
        <f t="shared" si="552"/>
        <v>74.552368570110787</v>
      </c>
      <c r="FT58" s="56">
        <f t="shared" si="552"/>
        <v>74.984126604011507</v>
      </c>
      <c r="FU58" s="56">
        <f t="shared" si="552"/>
        <v>75.415884637912228</v>
      </c>
      <c r="FV58" s="56">
        <f t="shared" si="538"/>
        <v>75.847642671812949</v>
      </c>
      <c r="FW58" s="56">
        <f t="shared" si="538"/>
        <v>76.27940070571367</v>
      </c>
      <c r="FX58" s="56">
        <f t="shared" si="538"/>
        <v>76.71115873961439</v>
      </c>
      <c r="FY58" s="56">
        <f t="shared" si="538"/>
        <v>77.142916773515111</v>
      </c>
      <c r="FZ58" s="56">
        <f t="shared" si="538"/>
        <v>77.574674807415832</v>
      </c>
      <c r="GA58" s="56">
        <f t="shared" si="538"/>
        <v>78.006432841316553</v>
      </c>
      <c r="GB58" s="56">
        <f t="shared" si="538"/>
        <v>78.438190875217273</v>
      </c>
      <c r="GC58" s="56">
        <f t="shared" si="538"/>
        <v>78.869948909117994</v>
      </c>
      <c r="GD58" s="56">
        <f t="shared" si="538"/>
        <v>79.301706943018715</v>
      </c>
      <c r="GE58" s="56">
        <f t="shared" si="538"/>
        <v>79.733464976919436</v>
      </c>
      <c r="GF58" s="56">
        <f t="shared" si="538"/>
        <v>80.165223010820156</v>
      </c>
      <c r="GG58" s="56">
        <f t="shared" si="538"/>
        <v>80.596981044720877</v>
      </c>
      <c r="GH58" s="56">
        <f t="shared" si="538"/>
        <v>81.028739078621598</v>
      </c>
      <c r="GI58" s="56">
        <f t="shared" si="538"/>
        <v>81.460497112522319</v>
      </c>
      <c r="GJ58" s="56">
        <f t="shared" si="538"/>
        <v>81.892255146423039</v>
      </c>
      <c r="GK58" s="56">
        <f t="shared" si="538"/>
        <v>82.32401318032376</v>
      </c>
      <c r="GL58" s="56">
        <f t="shared" si="538"/>
        <v>82.755771214224481</v>
      </c>
      <c r="GM58" s="56">
        <f t="shared" si="538"/>
        <v>83.187529248125202</v>
      </c>
      <c r="GN58" s="56">
        <f t="shared" si="538"/>
        <v>83.619287282025923</v>
      </c>
      <c r="GO58" s="56">
        <f t="shared" si="538"/>
        <v>84.051045315926643</v>
      </c>
      <c r="GP58" s="56">
        <f t="shared" si="538"/>
        <v>84.482803349827364</v>
      </c>
      <c r="GQ58" s="56">
        <f t="shared" si="538"/>
        <v>84.914561383728085</v>
      </c>
      <c r="GR58" s="56">
        <f t="shared" si="538"/>
        <v>85.346319417628806</v>
      </c>
      <c r="GS58" s="2"/>
    </row>
    <row r="59" spans="1:201" x14ac:dyDescent="0.25">
      <c r="A59" s="32" t="str">
        <f>Data_Enersys_VRLA!A251</f>
        <v>Enersys Powersafe SBS 390</v>
      </c>
      <c r="B59" s="56">
        <f t="shared" si="498"/>
        <v>0.54482881781227011</v>
      </c>
      <c r="C59" s="56">
        <f t="shared" ref="C59:G63" si="553">$H59</f>
        <v>0.54482881781227011</v>
      </c>
      <c r="D59" s="56">
        <f t="shared" si="553"/>
        <v>0.54482881781227011</v>
      </c>
      <c r="E59" s="56">
        <f t="shared" si="553"/>
        <v>0.54482881781227011</v>
      </c>
      <c r="F59" s="56">
        <f t="shared" si="553"/>
        <v>0.54482881781227011</v>
      </c>
      <c r="G59" s="56">
        <f t="shared" si="553"/>
        <v>0.54482881781227011</v>
      </c>
      <c r="H59" s="68">
        <f>VLOOKUP(H$47,Data_Enersys_VRLA!$A$256:$E$275,5)</f>
        <v>0.54482881781227011</v>
      </c>
      <c r="I59" s="68">
        <f>VLOOKUP(I$47,Data_Enersys_VRLA!$A$256:$E$275,5)</f>
        <v>0.66300174037956849</v>
      </c>
      <c r="J59" s="68">
        <f>VLOOKUP(J$47,Data_Enersys_VRLA!$A$256:$E$275,5)</f>
        <v>0.78192196418797399</v>
      </c>
      <c r="K59" s="69">
        <f t="shared" si="499"/>
        <v>0.9475472529659722</v>
      </c>
      <c r="L59" s="68">
        <f>VLOOKUP(L$47,Data_Enersys_VRLA!$A$256:$E$275,5)</f>
        <v>1.1131725417439704</v>
      </c>
      <c r="M59" s="69">
        <f t="shared" si="500"/>
        <v>1.3190852609733685</v>
      </c>
      <c r="N59" s="69">
        <f t="shared" si="501"/>
        <v>1.5249979802027669</v>
      </c>
      <c r="O59" s="68">
        <f>VLOOKUP(O$47,Data_Enersys_VRLA!$A$256:$E$275,5)</f>
        <v>1.730910699432165</v>
      </c>
      <c r="P59" s="56">
        <f t="shared" si="502"/>
        <v>2.8416097532468116</v>
      </c>
      <c r="Q59" s="68">
        <f>VLOOKUP(Q$47,Data_Enersys_VRLA!$A$256:$E$275,5)</f>
        <v>3.9523088070614585</v>
      </c>
      <c r="R59" s="68">
        <f>VLOOKUP(R$47,Data_Enersys_VRLA!$A$256:$E$275,5)</f>
        <v>6.0790273556231007</v>
      </c>
      <c r="S59" s="56">
        <f t="shared" si="503"/>
        <v>6.6173312091174541</v>
      </c>
      <c r="T59" s="68">
        <f>VLOOKUP(T$47,Data_Enersys_VRLA!$A$256:$E$275,5)</f>
        <v>7.1556350626118066</v>
      </c>
      <c r="U59" s="56">
        <f t="shared" si="504"/>
        <v>7.6845937120040553</v>
      </c>
      <c r="V59" s="68">
        <f>VLOOKUP(V$47,Data_Enersys_VRLA!$A$256:$E$275,5)</f>
        <v>8.2135523613963031</v>
      </c>
      <c r="W59" s="56">
        <f t="shared" si="505"/>
        <v>8.6489617289777989</v>
      </c>
      <c r="X59" s="68">
        <f>VLOOKUP(X$47,Data_Enersys_VRLA!$A$256:$E$275,5)</f>
        <v>9.0843710965592948</v>
      </c>
      <c r="Y59" s="56">
        <f t="shared" si="506"/>
        <v>9.6084694290530983</v>
      </c>
      <c r="Z59" s="68">
        <f>VLOOKUP(Z$47,Data_Enersys_VRLA!$A$256:$E$275,5)</f>
        <v>10.132567761546904</v>
      </c>
      <c r="AA59" s="56">
        <f t="shared" si="507"/>
        <v>10.582713647428472</v>
      </c>
      <c r="AB59" s="68">
        <f>VLOOKUP(AB$47,Data_Enersys_VRLA!$A$256:$E$275,5)</f>
        <v>11.03285953331004</v>
      </c>
      <c r="AC59" s="56">
        <f t="shared" si="508"/>
        <v>11.517724675958139</v>
      </c>
      <c r="AD59" s="56">
        <f t="shared" si="509"/>
        <v>12.002589818606239</v>
      </c>
      <c r="AE59" s="56">
        <f t="shared" si="510"/>
        <v>12.487454961254338</v>
      </c>
      <c r="AF59" s="56">
        <f t="shared" si="511"/>
        <v>12.972320103902437</v>
      </c>
      <c r="AG59" s="56">
        <f t="shared" si="512"/>
        <v>13.457185246550537</v>
      </c>
      <c r="AH59" s="56">
        <f t="shared" si="513"/>
        <v>13.942050389198636</v>
      </c>
      <c r="AI59" s="56">
        <f t="shared" si="514"/>
        <v>14.426915531846735</v>
      </c>
      <c r="AJ59" s="56">
        <f t="shared" si="515"/>
        <v>14.911780674494835</v>
      </c>
      <c r="AK59" s="56">
        <f t="shared" si="516"/>
        <v>15.396645817142934</v>
      </c>
      <c r="AL59" s="56">
        <f t="shared" si="517"/>
        <v>15.881510959791033</v>
      </c>
      <c r="AM59" s="56">
        <f t="shared" si="518"/>
        <v>16.366376102439133</v>
      </c>
      <c r="AN59" s="56">
        <f t="shared" si="519"/>
        <v>16.85124124508723</v>
      </c>
      <c r="AO59" s="56">
        <f t="shared" si="520"/>
        <v>17.336106387735331</v>
      </c>
      <c r="AP59" s="56">
        <f t="shared" si="521"/>
        <v>17.820971530383432</v>
      </c>
      <c r="AQ59" s="56">
        <f t="shared" si="522"/>
        <v>18.305836673031529</v>
      </c>
      <c r="AR59" s="56">
        <f t="shared" si="523"/>
        <v>18.790701815679629</v>
      </c>
      <c r="AS59" s="56">
        <f t="shared" si="524"/>
        <v>19.27556695832773</v>
      </c>
      <c r="AT59" s="56">
        <f t="shared" si="525"/>
        <v>19.760432100975827</v>
      </c>
      <c r="AU59" s="56">
        <f t="shared" si="526"/>
        <v>20.245297243623931</v>
      </c>
      <c r="AV59" s="68">
        <f>VLOOKUP(AV$47,Data_Enersys_VRLA!$A$256:$E$275,5)</f>
        <v>20.730162386272028</v>
      </c>
      <c r="AW59" s="56">
        <f t="shared" ref="AW59" si="554">AV59+($AV59-$AU59)</f>
        <v>21.215027528920125</v>
      </c>
      <c r="AX59" s="56">
        <f t="shared" si="542"/>
        <v>21.699892671568222</v>
      </c>
      <c r="AY59" s="56">
        <f t="shared" si="542"/>
        <v>22.184757814216319</v>
      </c>
      <c r="AZ59" s="56">
        <f t="shared" si="542"/>
        <v>22.669622956864416</v>
      </c>
      <c r="BA59" s="56">
        <f t="shared" si="542"/>
        <v>23.154488099512513</v>
      </c>
      <c r="BB59" s="56">
        <f t="shared" si="542"/>
        <v>23.63935324216061</v>
      </c>
      <c r="BC59" s="56">
        <f t="shared" si="542"/>
        <v>24.124218384808707</v>
      </c>
      <c r="BD59" s="56">
        <f t="shared" si="542"/>
        <v>24.609083527456804</v>
      </c>
      <c r="BE59" s="56">
        <f t="shared" si="542"/>
        <v>25.093948670104901</v>
      </c>
      <c r="BF59" s="56">
        <f t="shared" si="542"/>
        <v>25.578813812752998</v>
      </c>
      <c r="BG59" s="56">
        <f t="shared" si="542"/>
        <v>26.063678955401095</v>
      </c>
      <c r="BH59" s="56">
        <f t="shared" si="542"/>
        <v>26.548544098049192</v>
      </c>
      <c r="BI59" s="56">
        <f t="shared" si="542"/>
        <v>27.033409240697289</v>
      </c>
      <c r="BJ59" s="56">
        <f t="shared" si="542"/>
        <v>27.518274383345386</v>
      </c>
      <c r="BK59" s="56">
        <f t="shared" si="542"/>
        <v>28.003139525993483</v>
      </c>
      <c r="BL59" s="56">
        <f t="shared" si="542"/>
        <v>28.48800466864158</v>
      </c>
      <c r="BM59" s="56">
        <f t="shared" ref="BM59:DX59" si="555">BL59+($AV59-$AU59)</f>
        <v>28.972869811289677</v>
      </c>
      <c r="BN59" s="56">
        <f t="shared" si="555"/>
        <v>29.457734953937774</v>
      </c>
      <c r="BO59" s="56">
        <f t="shared" si="555"/>
        <v>29.942600096585871</v>
      </c>
      <c r="BP59" s="56">
        <f t="shared" si="555"/>
        <v>30.427465239233968</v>
      </c>
      <c r="BQ59" s="56">
        <f t="shared" si="555"/>
        <v>30.912330381882065</v>
      </c>
      <c r="BR59" s="56">
        <f t="shared" si="555"/>
        <v>31.397195524530161</v>
      </c>
      <c r="BS59" s="56">
        <f t="shared" si="555"/>
        <v>31.882060667178258</v>
      </c>
      <c r="BT59" s="56">
        <f t="shared" si="555"/>
        <v>32.366925809826355</v>
      </c>
      <c r="BU59" s="56">
        <f t="shared" si="555"/>
        <v>32.851790952474452</v>
      </c>
      <c r="BV59" s="56">
        <f t="shared" si="555"/>
        <v>33.336656095122549</v>
      </c>
      <c r="BW59" s="56">
        <f t="shared" si="555"/>
        <v>33.821521237770646</v>
      </c>
      <c r="BX59" s="56">
        <f t="shared" si="555"/>
        <v>34.306386380418743</v>
      </c>
      <c r="BY59" s="56">
        <f t="shared" si="555"/>
        <v>34.79125152306684</v>
      </c>
      <c r="BZ59" s="56">
        <f t="shared" si="555"/>
        <v>35.276116665714937</v>
      </c>
      <c r="CA59" s="56">
        <f t="shared" si="555"/>
        <v>35.760981808363034</v>
      </c>
      <c r="CB59" s="56">
        <f t="shared" si="555"/>
        <v>36.245846951011131</v>
      </c>
      <c r="CC59" s="56">
        <f t="shared" si="555"/>
        <v>36.730712093659228</v>
      </c>
      <c r="CD59" s="56">
        <f t="shared" si="555"/>
        <v>37.215577236307325</v>
      </c>
      <c r="CE59" s="56">
        <f t="shared" si="555"/>
        <v>37.700442378955422</v>
      </c>
      <c r="CF59" s="56">
        <f t="shared" si="555"/>
        <v>38.185307521603519</v>
      </c>
      <c r="CG59" s="56">
        <f t="shared" si="555"/>
        <v>38.670172664251616</v>
      </c>
      <c r="CH59" s="56">
        <f t="shared" si="555"/>
        <v>39.155037806899713</v>
      </c>
      <c r="CI59" s="56">
        <f t="shared" si="555"/>
        <v>39.63990294954781</v>
      </c>
      <c r="CJ59" s="56">
        <f t="shared" si="555"/>
        <v>40.124768092195907</v>
      </c>
      <c r="CK59" s="56">
        <f t="shared" si="555"/>
        <v>40.609633234844004</v>
      </c>
      <c r="CL59" s="56">
        <f t="shared" si="555"/>
        <v>41.094498377492101</v>
      </c>
      <c r="CM59" s="56">
        <f t="shared" si="555"/>
        <v>41.579363520140198</v>
      </c>
      <c r="CN59" s="56">
        <f t="shared" si="555"/>
        <v>42.064228662788295</v>
      </c>
      <c r="CO59" s="56">
        <f t="shared" si="555"/>
        <v>42.549093805436392</v>
      </c>
      <c r="CP59" s="56">
        <f t="shared" si="555"/>
        <v>43.033958948084489</v>
      </c>
      <c r="CQ59" s="56">
        <f t="shared" si="555"/>
        <v>43.518824090732586</v>
      </c>
      <c r="CR59" s="56">
        <f t="shared" si="555"/>
        <v>44.003689233380683</v>
      </c>
      <c r="CS59" s="56">
        <f t="shared" si="555"/>
        <v>44.48855437602878</v>
      </c>
      <c r="CT59" s="56">
        <f t="shared" si="555"/>
        <v>44.973419518676877</v>
      </c>
      <c r="CU59" s="56">
        <f t="shared" si="555"/>
        <v>45.458284661324974</v>
      </c>
      <c r="CV59" s="56">
        <f t="shared" si="555"/>
        <v>45.943149803973071</v>
      </c>
      <c r="CW59" s="56">
        <f t="shared" si="555"/>
        <v>46.428014946621168</v>
      </c>
      <c r="CX59" s="56">
        <f t="shared" si="555"/>
        <v>46.912880089269265</v>
      </c>
      <c r="CY59" s="56">
        <f t="shared" si="555"/>
        <v>47.397745231917362</v>
      </c>
      <c r="CZ59" s="56">
        <f t="shared" si="555"/>
        <v>47.882610374565459</v>
      </c>
      <c r="DA59" s="56">
        <f t="shared" si="555"/>
        <v>48.367475517213556</v>
      </c>
      <c r="DB59" s="56">
        <f t="shared" si="555"/>
        <v>48.852340659861653</v>
      </c>
      <c r="DC59" s="56">
        <f t="shared" si="555"/>
        <v>49.33720580250975</v>
      </c>
      <c r="DD59" s="56">
        <f t="shared" si="555"/>
        <v>49.822070945157847</v>
      </c>
      <c r="DE59" s="56">
        <f t="shared" si="555"/>
        <v>50.306936087805944</v>
      </c>
      <c r="DF59" s="56">
        <f t="shared" si="555"/>
        <v>50.791801230454041</v>
      </c>
      <c r="DG59" s="56">
        <f t="shared" si="555"/>
        <v>51.276666373102138</v>
      </c>
      <c r="DH59" s="56">
        <f t="shared" si="555"/>
        <v>51.761531515750235</v>
      </c>
      <c r="DI59" s="56">
        <f t="shared" si="555"/>
        <v>52.246396658398332</v>
      </c>
      <c r="DJ59" s="56">
        <f t="shared" si="555"/>
        <v>52.731261801046429</v>
      </c>
      <c r="DK59" s="56">
        <f t="shared" si="555"/>
        <v>53.216126943694526</v>
      </c>
      <c r="DL59" s="56">
        <f t="shared" si="555"/>
        <v>53.700992086342623</v>
      </c>
      <c r="DM59" s="56">
        <f t="shared" si="555"/>
        <v>54.18585722899072</v>
      </c>
      <c r="DN59" s="56">
        <f t="shared" si="555"/>
        <v>54.670722371638817</v>
      </c>
      <c r="DO59" s="56">
        <f t="shared" si="555"/>
        <v>55.155587514286914</v>
      </c>
      <c r="DP59" s="56">
        <f t="shared" si="555"/>
        <v>55.640452656935011</v>
      </c>
      <c r="DQ59" s="56">
        <f t="shared" si="555"/>
        <v>56.125317799583108</v>
      </c>
      <c r="DR59" s="56">
        <f t="shared" si="555"/>
        <v>56.610182942231205</v>
      </c>
      <c r="DS59" s="56">
        <f t="shared" si="555"/>
        <v>57.095048084879302</v>
      </c>
      <c r="DT59" s="56">
        <f t="shared" si="555"/>
        <v>57.579913227527399</v>
      </c>
      <c r="DU59" s="56">
        <f t="shared" si="555"/>
        <v>58.064778370175496</v>
      </c>
      <c r="DV59" s="56">
        <f t="shared" si="555"/>
        <v>58.549643512823593</v>
      </c>
      <c r="DW59" s="56">
        <f t="shared" si="555"/>
        <v>59.03450865547169</v>
      </c>
      <c r="DX59" s="56">
        <f t="shared" si="555"/>
        <v>59.519373798119787</v>
      </c>
      <c r="DY59" s="56">
        <f t="shared" ref="DY59:FU59" si="556">DX59+($AV59-$AU59)</f>
        <v>60.004238940767884</v>
      </c>
      <c r="DZ59" s="56">
        <f t="shared" si="556"/>
        <v>60.489104083415981</v>
      </c>
      <c r="EA59" s="56">
        <f t="shared" si="556"/>
        <v>60.973969226064078</v>
      </c>
      <c r="EB59" s="56">
        <f t="shared" si="556"/>
        <v>61.458834368712175</v>
      </c>
      <c r="EC59" s="56">
        <f t="shared" si="556"/>
        <v>61.943699511360272</v>
      </c>
      <c r="ED59" s="56">
        <f t="shared" si="556"/>
        <v>62.428564654008369</v>
      </c>
      <c r="EE59" s="56">
        <f t="shared" si="556"/>
        <v>62.913429796656466</v>
      </c>
      <c r="EF59" s="56">
        <f t="shared" si="556"/>
        <v>63.398294939304563</v>
      </c>
      <c r="EG59" s="56">
        <f t="shared" si="556"/>
        <v>63.88316008195266</v>
      </c>
      <c r="EH59" s="56">
        <f t="shared" si="556"/>
        <v>64.368025224600757</v>
      </c>
      <c r="EI59" s="56">
        <f t="shared" si="556"/>
        <v>64.852890367248847</v>
      </c>
      <c r="EJ59" s="56">
        <f t="shared" si="556"/>
        <v>65.337755509896937</v>
      </c>
      <c r="EK59" s="56">
        <f t="shared" si="556"/>
        <v>65.822620652545027</v>
      </c>
      <c r="EL59" s="56">
        <f t="shared" si="556"/>
        <v>66.307485795193116</v>
      </c>
      <c r="EM59" s="56">
        <f t="shared" si="556"/>
        <v>66.792350937841206</v>
      </c>
      <c r="EN59" s="56">
        <f t="shared" si="556"/>
        <v>67.277216080489296</v>
      </c>
      <c r="EO59" s="56">
        <f t="shared" si="556"/>
        <v>67.762081223137386</v>
      </c>
      <c r="EP59" s="56">
        <f t="shared" si="556"/>
        <v>68.246946365785476</v>
      </c>
      <c r="EQ59" s="56">
        <f t="shared" si="556"/>
        <v>68.731811508433566</v>
      </c>
      <c r="ER59" s="56">
        <f t="shared" si="556"/>
        <v>69.216676651081656</v>
      </c>
      <c r="ES59" s="56">
        <f t="shared" si="556"/>
        <v>69.701541793729746</v>
      </c>
      <c r="ET59" s="56">
        <f t="shared" si="556"/>
        <v>70.186406936377836</v>
      </c>
      <c r="EU59" s="56">
        <f t="shared" si="556"/>
        <v>70.671272079025925</v>
      </c>
      <c r="EV59" s="56">
        <f t="shared" si="556"/>
        <v>71.156137221674015</v>
      </c>
      <c r="EW59" s="56">
        <f t="shared" si="556"/>
        <v>71.641002364322105</v>
      </c>
      <c r="EX59" s="56">
        <f t="shared" si="556"/>
        <v>72.125867506970195</v>
      </c>
      <c r="EY59" s="56">
        <f t="shared" si="556"/>
        <v>72.610732649618285</v>
      </c>
      <c r="EZ59" s="56">
        <f t="shared" si="556"/>
        <v>73.095597792266375</v>
      </c>
      <c r="FA59" s="56">
        <f t="shared" si="556"/>
        <v>73.580462934914465</v>
      </c>
      <c r="FB59" s="56">
        <f t="shared" si="556"/>
        <v>74.065328077562555</v>
      </c>
      <c r="FC59" s="56">
        <f t="shared" si="556"/>
        <v>74.550193220210645</v>
      </c>
      <c r="FD59" s="56">
        <f t="shared" si="556"/>
        <v>75.035058362858734</v>
      </c>
      <c r="FE59" s="56">
        <f t="shared" si="556"/>
        <v>75.519923505506824</v>
      </c>
      <c r="FF59" s="56">
        <f t="shared" si="556"/>
        <v>76.004788648154914</v>
      </c>
      <c r="FG59" s="56">
        <f t="shared" si="556"/>
        <v>76.489653790803004</v>
      </c>
      <c r="FH59" s="56">
        <f t="shared" si="556"/>
        <v>76.974518933451094</v>
      </c>
      <c r="FI59" s="56">
        <f t="shared" si="556"/>
        <v>77.459384076099184</v>
      </c>
      <c r="FJ59" s="56">
        <f t="shared" si="556"/>
        <v>77.944249218747274</v>
      </c>
      <c r="FK59" s="56">
        <f t="shared" si="556"/>
        <v>78.429114361395364</v>
      </c>
      <c r="FL59" s="56">
        <f t="shared" si="556"/>
        <v>78.913979504043454</v>
      </c>
      <c r="FM59" s="56">
        <f t="shared" si="556"/>
        <v>79.398844646691543</v>
      </c>
      <c r="FN59" s="56">
        <f t="shared" si="556"/>
        <v>79.883709789339633</v>
      </c>
      <c r="FO59" s="56">
        <f t="shared" si="556"/>
        <v>80.368574931987723</v>
      </c>
      <c r="FP59" s="56">
        <f t="shared" si="556"/>
        <v>80.853440074635813</v>
      </c>
      <c r="FQ59" s="56">
        <f t="shared" si="556"/>
        <v>81.338305217283903</v>
      </c>
      <c r="FR59" s="56">
        <f t="shared" si="556"/>
        <v>81.823170359931993</v>
      </c>
      <c r="FS59" s="56">
        <f t="shared" si="556"/>
        <v>82.308035502580083</v>
      </c>
      <c r="FT59" s="56">
        <f t="shared" si="556"/>
        <v>82.792900645228173</v>
      </c>
      <c r="FU59" s="56">
        <f t="shared" si="556"/>
        <v>83.277765787876262</v>
      </c>
      <c r="FV59" s="56">
        <f t="shared" si="538"/>
        <v>83.762630930524352</v>
      </c>
      <c r="FW59" s="56">
        <f t="shared" si="538"/>
        <v>84.247496073172442</v>
      </c>
      <c r="FX59" s="56">
        <f t="shared" si="538"/>
        <v>84.732361215820532</v>
      </c>
      <c r="FY59" s="56">
        <f t="shared" si="538"/>
        <v>85.217226358468622</v>
      </c>
      <c r="FZ59" s="56">
        <f t="shared" si="538"/>
        <v>85.702091501116712</v>
      </c>
      <c r="GA59" s="56">
        <f t="shared" si="538"/>
        <v>86.186956643764802</v>
      </c>
      <c r="GB59" s="56">
        <f t="shared" si="538"/>
        <v>86.671821786412892</v>
      </c>
      <c r="GC59" s="56">
        <f t="shared" si="538"/>
        <v>87.156686929060982</v>
      </c>
      <c r="GD59" s="56">
        <f t="shared" si="538"/>
        <v>87.641552071709071</v>
      </c>
      <c r="GE59" s="56">
        <f t="shared" si="538"/>
        <v>88.126417214357161</v>
      </c>
      <c r="GF59" s="56">
        <f t="shared" si="538"/>
        <v>88.611282357005251</v>
      </c>
      <c r="GG59" s="56">
        <f t="shared" si="538"/>
        <v>89.096147499653341</v>
      </c>
      <c r="GH59" s="56">
        <f t="shared" si="538"/>
        <v>89.581012642301431</v>
      </c>
      <c r="GI59" s="56">
        <f t="shared" si="538"/>
        <v>90.065877784949521</v>
      </c>
      <c r="GJ59" s="56">
        <f t="shared" si="538"/>
        <v>90.550742927597611</v>
      </c>
      <c r="GK59" s="56">
        <f t="shared" si="538"/>
        <v>91.035608070245701</v>
      </c>
      <c r="GL59" s="56">
        <f t="shared" si="538"/>
        <v>91.520473212893791</v>
      </c>
      <c r="GM59" s="56">
        <f t="shared" si="538"/>
        <v>92.00533835554188</v>
      </c>
      <c r="GN59" s="56">
        <f t="shared" si="538"/>
        <v>92.49020349818997</v>
      </c>
      <c r="GO59" s="56">
        <f t="shared" si="538"/>
        <v>92.97506864083806</v>
      </c>
      <c r="GP59" s="56">
        <f t="shared" si="538"/>
        <v>93.45993378348615</v>
      </c>
      <c r="GQ59" s="56">
        <f t="shared" si="538"/>
        <v>93.94479892613424</v>
      </c>
      <c r="GR59" s="56">
        <f t="shared" si="538"/>
        <v>94.42966406878233</v>
      </c>
      <c r="GS59" s="2"/>
    </row>
    <row r="60" spans="1:201" x14ac:dyDescent="0.25">
      <c r="A60" s="32" t="str">
        <f>Data_Enersys_VRLA!A276</f>
        <v>Enersys Powersafe SBS B8</v>
      </c>
      <c r="B60" s="56">
        <f t="shared" si="498"/>
        <v>0.27379306630280614</v>
      </c>
      <c r="C60" s="56">
        <f t="shared" si="553"/>
        <v>0.27379306630280614</v>
      </c>
      <c r="D60" s="56">
        <f t="shared" si="553"/>
        <v>0.27379306630280614</v>
      </c>
      <c r="E60" s="56">
        <f t="shared" si="553"/>
        <v>0.27379306630280614</v>
      </c>
      <c r="F60" s="56">
        <f t="shared" si="553"/>
        <v>0.27379306630280614</v>
      </c>
      <c r="G60" s="56">
        <f t="shared" si="553"/>
        <v>0.27379306630280614</v>
      </c>
      <c r="H60" s="68">
        <f>VLOOKUP(H$47,Data_Enersys_VRLA!$A$281:$E$300,5)</f>
        <v>0.27379306630280614</v>
      </c>
      <c r="I60" s="68">
        <f>VLOOKUP(I$47,Data_Enersys_VRLA!$A$281:$E$300,5)</f>
        <v>0.45726793652221492</v>
      </c>
      <c r="J60" s="68">
        <f>VLOOKUP(J$47,Data_Enersys_VRLA!$A$281:$E$300,5)</f>
        <v>0.61175205789380782</v>
      </c>
      <c r="K60" s="69">
        <f t="shared" si="499"/>
        <v>0.8060072108962677</v>
      </c>
      <c r="L60" s="68">
        <f>VLOOKUP(L$47,Data_Enersys_VRLA!$A$281:$E$300,5)</f>
        <v>1.0002623638987276</v>
      </c>
      <c r="M60" s="69">
        <f t="shared" si="500"/>
        <v>1.2173373831398289</v>
      </c>
      <c r="N60" s="69">
        <f t="shared" si="501"/>
        <v>1.4344124023809302</v>
      </c>
      <c r="O60" s="68">
        <f>VLOOKUP(O$47,Data_Enersys_VRLA!$A$281:$E$300,5)</f>
        <v>1.6514874216220314</v>
      </c>
      <c r="P60" s="56">
        <f t="shared" si="502"/>
        <v>2.7663423059448853</v>
      </c>
      <c r="Q60" s="68">
        <f>VLOOKUP(Q$47,Data_Enersys_VRLA!$A$281:$E$300,5)</f>
        <v>3.8811971902677387</v>
      </c>
      <c r="R60" s="68">
        <f>VLOOKUP(R$47,Data_Enersys_VRLA!$A$281:$E$300,5)</f>
        <v>6.0086682427107965</v>
      </c>
      <c r="S60" s="56">
        <f t="shared" si="503"/>
        <v>6.5491969758416833</v>
      </c>
      <c r="T60" s="68">
        <f>VLOOKUP(T$47,Data_Enersys_VRLA!$A$281:$E$300,5)</f>
        <v>7.08972570897257</v>
      </c>
      <c r="U60" s="56">
        <f t="shared" si="504"/>
        <v>7.6377238314052338</v>
      </c>
      <c r="V60" s="68">
        <f>VLOOKUP(V$47,Data_Enersys_VRLA!$A$281:$E$300,5)</f>
        <v>8.1857219538378967</v>
      </c>
      <c r="W60" s="56">
        <f t="shared" si="505"/>
        <v>8.5568199963115568</v>
      </c>
      <c r="X60" s="68">
        <f>VLOOKUP(X$47,Data_Enersys_VRLA!$A$281:$E$300,5)</f>
        <v>8.9279180387852168</v>
      </c>
      <c r="Y60" s="56">
        <f t="shared" si="506"/>
        <v>9.460928070951498</v>
      </c>
      <c r="Z60" s="68">
        <f>VLOOKUP(Z$47,Data_Enersys_VRLA!$A$281:$E$300,5)</f>
        <v>9.9939381031177792</v>
      </c>
      <c r="AA60" s="56">
        <f t="shared" si="507"/>
        <v>10.521770883257123</v>
      </c>
      <c r="AB60" s="68">
        <f>VLOOKUP(AB$47,Data_Enersys_VRLA!$A$281:$E$300,5)</f>
        <v>11.049603663396466</v>
      </c>
      <c r="AC60" s="56">
        <f t="shared" si="508"/>
        <v>11.587639920208909</v>
      </c>
      <c r="AD60" s="56">
        <f t="shared" si="509"/>
        <v>12.125676177021351</v>
      </c>
      <c r="AE60" s="56">
        <f t="shared" si="510"/>
        <v>12.663712433833794</v>
      </c>
      <c r="AF60" s="56">
        <f t="shared" si="511"/>
        <v>13.201748690646236</v>
      </c>
      <c r="AG60" s="56">
        <f t="shared" si="512"/>
        <v>13.739784947458679</v>
      </c>
      <c r="AH60" s="56">
        <f t="shared" si="513"/>
        <v>14.27782120427112</v>
      </c>
      <c r="AI60" s="56">
        <f t="shared" si="514"/>
        <v>14.815857461083564</v>
      </c>
      <c r="AJ60" s="56">
        <f t="shared" si="515"/>
        <v>15.353893717896007</v>
      </c>
      <c r="AK60" s="56">
        <f t="shared" si="516"/>
        <v>15.891929974708448</v>
      </c>
      <c r="AL60" s="56">
        <f t="shared" si="517"/>
        <v>16.42996623152089</v>
      </c>
      <c r="AM60" s="56">
        <f t="shared" si="518"/>
        <v>16.968002488333333</v>
      </c>
      <c r="AN60" s="56">
        <f t="shared" si="519"/>
        <v>17.506038745145776</v>
      </c>
      <c r="AO60" s="56">
        <f t="shared" si="520"/>
        <v>18.04407500195822</v>
      </c>
      <c r="AP60" s="56">
        <f t="shared" si="521"/>
        <v>18.582111258770659</v>
      </c>
      <c r="AQ60" s="56">
        <f t="shared" si="522"/>
        <v>19.120147515583103</v>
      </c>
      <c r="AR60" s="56">
        <f t="shared" si="523"/>
        <v>19.658183772395546</v>
      </c>
      <c r="AS60" s="56">
        <f t="shared" si="524"/>
        <v>20.196220029207986</v>
      </c>
      <c r="AT60" s="56">
        <f t="shared" si="525"/>
        <v>20.734256286020432</v>
      </c>
      <c r="AU60" s="56">
        <f t="shared" si="526"/>
        <v>21.272292542832872</v>
      </c>
      <c r="AV60" s="68">
        <f>VLOOKUP(AV$47,Data_Enersys_VRLA!$A$281:$E$300,5)</f>
        <v>21.810328799645315</v>
      </c>
      <c r="AW60" s="56">
        <f t="shared" ref="AW60:DH60" si="557">AV60+($AV60-$AU60)</f>
        <v>22.348365056457759</v>
      </c>
      <c r="AX60" s="56">
        <f t="shared" si="557"/>
        <v>22.886401313270202</v>
      </c>
      <c r="AY60" s="56">
        <f t="shared" si="557"/>
        <v>23.424437570082645</v>
      </c>
      <c r="AZ60" s="56">
        <f t="shared" si="557"/>
        <v>23.962473826895089</v>
      </c>
      <c r="BA60" s="56">
        <f t="shared" si="557"/>
        <v>24.500510083707532</v>
      </c>
      <c r="BB60" s="56">
        <f t="shared" si="557"/>
        <v>25.038546340519975</v>
      </c>
      <c r="BC60" s="56">
        <f t="shared" si="557"/>
        <v>25.576582597332418</v>
      </c>
      <c r="BD60" s="56">
        <f t="shared" si="557"/>
        <v>26.114618854144862</v>
      </c>
      <c r="BE60" s="56">
        <f t="shared" si="557"/>
        <v>26.652655110957305</v>
      </c>
      <c r="BF60" s="56">
        <f t="shared" si="557"/>
        <v>27.190691367769748</v>
      </c>
      <c r="BG60" s="56">
        <f t="shared" si="557"/>
        <v>27.728727624582191</v>
      </c>
      <c r="BH60" s="56">
        <f t="shared" si="557"/>
        <v>28.266763881394635</v>
      </c>
      <c r="BI60" s="56">
        <f t="shared" si="557"/>
        <v>28.804800138207078</v>
      </c>
      <c r="BJ60" s="56">
        <f t="shared" si="557"/>
        <v>29.342836395019521</v>
      </c>
      <c r="BK60" s="56">
        <f t="shared" si="557"/>
        <v>29.880872651831965</v>
      </c>
      <c r="BL60" s="56">
        <f t="shared" si="557"/>
        <v>30.418908908644408</v>
      </c>
      <c r="BM60" s="56">
        <f t="shared" si="557"/>
        <v>30.956945165456851</v>
      </c>
      <c r="BN60" s="56">
        <f t="shared" si="557"/>
        <v>31.494981422269294</v>
      </c>
      <c r="BO60" s="56">
        <f t="shared" si="557"/>
        <v>32.033017679081738</v>
      </c>
      <c r="BP60" s="56">
        <f t="shared" si="557"/>
        <v>32.571053935894184</v>
      </c>
      <c r="BQ60" s="56">
        <f t="shared" si="557"/>
        <v>33.109090192706631</v>
      </c>
      <c r="BR60" s="56">
        <f t="shared" si="557"/>
        <v>33.647126449519078</v>
      </c>
      <c r="BS60" s="56">
        <f t="shared" si="557"/>
        <v>34.185162706331525</v>
      </c>
      <c r="BT60" s="56">
        <f t="shared" si="557"/>
        <v>34.723198963143972</v>
      </c>
      <c r="BU60" s="56">
        <f t="shared" si="557"/>
        <v>35.261235219956419</v>
      </c>
      <c r="BV60" s="56">
        <f t="shared" si="557"/>
        <v>35.799271476768865</v>
      </c>
      <c r="BW60" s="56">
        <f t="shared" si="557"/>
        <v>36.337307733581312</v>
      </c>
      <c r="BX60" s="56">
        <f t="shared" si="557"/>
        <v>36.875343990393759</v>
      </c>
      <c r="BY60" s="56">
        <f t="shared" si="557"/>
        <v>37.413380247206206</v>
      </c>
      <c r="BZ60" s="56">
        <f t="shared" si="557"/>
        <v>37.951416504018653</v>
      </c>
      <c r="CA60" s="56">
        <f t="shared" si="557"/>
        <v>38.489452760831099</v>
      </c>
      <c r="CB60" s="56">
        <f t="shared" si="557"/>
        <v>39.027489017643546</v>
      </c>
      <c r="CC60" s="56">
        <f t="shared" si="557"/>
        <v>39.565525274455993</v>
      </c>
      <c r="CD60" s="56">
        <f t="shared" si="557"/>
        <v>40.10356153126844</v>
      </c>
      <c r="CE60" s="56">
        <f t="shared" si="557"/>
        <v>40.641597788080887</v>
      </c>
      <c r="CF60" s="56">
        <f t="shared" si="557"/>
        <v>41.179634044893334</v>
      </c>
      <c r="CG60" s="56">
        <f t="shared" si="557"/>
        <v>41.71767030170578</v>
      </c>
      <c r="CH60" s="56">
        <f t="shared" si="557"/>
        <v>42.255706558518227</v>
      </c>
      <c r="CI60" s="56">
        <f t="shared" si="557"/>
        <v>42.793742815330674</v>
      </c>
      <c r="CJ60" s="56">
        <f t="shared" si="557"/>
        <v>43.331779072143121</v>
      </c>
      <c r="CK60" s="56">
        <f t="shared" si="557"/>
        <v>43.869815328955568</v>
      </c>
      <c r="CL60" s="56">
        <f t="shared" si="557"/>
        <v>44.407851585768015</v>
      </c>
      <c r="CM60" s="56">
        <f t="shared" si="557"/>
        <v>44.945887842580461</v>
      </c>
      <c r="CN60" s="56">
        <f t="shared" si="557"/>
        <v>45.483924099392908</v>
      </c>
      <c r="CO60" s="56">
        <f t="shared" si="557"/>
        <v>46.021960356205355</v>
      </c>
      <c r="CP60" s="56">
        <f t="shared" si="557"/>
        <v>46.559996613017802</v>
      </c>
      <c r="CQ60" s="56">
        <f t="shared" si="557"/>
        <v>47.098032869830249</v>
      </c>
      <c r="CR60" s="56">
        <f t="shared" si="557"/>
        <v>47.636069126642695</v>
      </c>
      <c r="CS60" s="56">
        <f t="shared" si="557"/>
        <v>48.174105383455142</v>
      </c>
      <c r="CT60" s="56">
        <f t="shared" si="557"/>
        <v>48.712141640267589</v>
      </c>
      <c r="CU60" s="56">
        <f t="shared" si="557"/>
        <v>49.250177897080036</v>
      </c>
      <c r="CV60" s="56">
        <f t="shared" si="557"/>
        <v>49.788214153892483</v>
      </c>
      <c r="CW60" s="56">
        <f t="shared" si="557"/>
        <v>50.32625041070493</v>
      </c>
      <c r="CX60" s="56">
        <f t="shared" si="557"/>
        <v>50.864286667517376</v>
      </c>
      <c r="CY60" s="56">
        <f t="shared" si="557"/>
        <v>51.402322924329823</v>
      </c>
      <c r="CZ60" s="56">
        <f t="shared" si="557"/>
        <v>51.94035918114227</v>
      </c>
      <c r="DA60" s="56">
        <f t="shared" si="557"/>
        <v>52.478395437954717</v>
      </c>
      <c r="DB60" s="56">
        <f t="shared" si="557"/>
        <v>53.016431694767164</v>
      </c>
      <c r="DC60" s="56">
        <f t="shared" si="557"/>
        <v>53.55446795157961</v>
      </c>
      <c r="DD60" s="56">
        <f t="shared" si="557"/>
        <v>54.092504208392057</v>
      </c>
      <c r="DE60" s="56">
        <f t="shared" si="557"/>
        <v>54.630540465204504</v>
      </c>
      <c r="DF60" s="56">
        <f t="shared" si="557"/>
        <v>55.168576722016951</v>
      </c>
      <c r="DG60" s="56">
        <f t="shared" si="557"/>
        <v>55.706612978829398</v>
      </c>
      <c r="DH60" s="56">
        <f t="shared" si="557"/>
        <v>56.244649235641845</v>
      </c>
      <c r="DI60" s="56">
        <f t="shared" ref="DI60:FT60" si="558">DH60+($AV60-$AU60)</f>
        <v>56.782685492454291</v>
      </c>
      <c r="DJ60" s="56">
        <f t="shared" si="558"/>
        <v>57.320721749266738</v>
      </c>
      <c r="DK60" s="56">
        <f t="shared" si="558"/>
        <v>57.858758006079185</v>
      </c>
      <c r="DL60" s="56">
        <f t="shared" si="558"/>
        <v>58.396794262891632</v>
      </c>
      <c r="DM60" s="56">
        <f t="shared" si="558"/>
        <v>58.934830519704079</v>
      </c>
      <c r="DN60" s="56">
        <f t="shared" si="558"/>
        <v>59.472866776516526</v>
      </c>
      <c r="DO60" s="56">
        <f t="shared" si="558"/>
        <v>60.010903033328972</v>
      </c>
      <c r="DP60" s="56">
        <f t="shared" si="558"/>
        <v>60.548939290141419</v>
      </c>
      <c r="DQ60" s="56">
        <f t="shared" si="558"/>
        <v>61.086975546953866</v>
      </c>
      <c r="DR60" s="56">
        <f t="shared" si="558"/>
        <v>61.625011803766313</v>
      </c>
      <c r="DS60" s="56">
        <f t="shared" si="558"/>
        <v>62.16304806057876</v>
      </c>
      <c r="DT60" s="56">
        <f t="shared" si="558"/>
        <v>62.701084317391206</v>
      </c>
      <c r="DU60" s="56">
        <f t="shared" si="558"/>
        <v>63.239120574203653</v>
      </c>
      <c r="DV60" s="56">
        <f t="shared" si="558"/>
        <v>63.7771568310161</v>
      </c>
      <c r="DW60" s="56">
        <f t="shared" si="558"/>
        <v>64.315193087828547</v>
      </c>
      <c r="DX60" s="56">
        <f t="shared" si="558"/>
        <v>64.853229344640994</v>
      </c>
      <c r="DY60" s="56">
        <f t="shared" si="558"/>
        <v>65.391265601453441</v>
      </c>
      <c r="DZ60" s="56">
        <f t="shared" si="558"/>
        <v>65.929301858265887</v>
      </c>
      <c r="EA60" s="56">
        <f t="shared" si="558"/>
        <v>66.467338115078334</v>
      </c>
      <c r="EB60" s="56">
        <f t="shared" si="558"/>
        <v>67.005374371890781</v>
      </c>
      <c r="EC60" s="56">
        <f t="shared" si="558"/>
        <v>67.543410628703228</v>
      </c>
      <c r="ED60" s="56">
        <f t="shared" si="558"/>
        <v>68.081446885515675</v>
      </c>
      <c r="EE60" s="56">
        <f t="shared" si="558"/>
        <v>68.619483142328122</v>
      </c>
      <c r="EF60" s="56">
        <f t="shared" si="558"/>
        <v>69.157519399140568</v>
      </c>
      <c r="EG60" s="56">
        <f t="shared" si="558"/>
        <v>69.695555655953015</v>
      </c>
      <c r="EH60" s="56">
        <f t="shared" si="558"/>
        <v>70.233591912765462</v>
      </c>
      <c r="EI60" s="56">
        <f t="shared" si="558"/>
        <v>70.771628169577909</v>
      </c>
      <c r="EJ60" s="56">
        <f t="shared" si="558"/>
        <v>71.309664426390356</v>
      </c>
      <c r="EK60" s="56">
        <f t="shared" si="558"/>
        <v>71.847700683202802</v>
      </c>
      <c r="EL60" s="56">
        <f t="shared" si="558"/>
        <v>72.385736940015249</v>
      </c>
      <c r="EM60" s="56">
        <f t="shared" si="558"/>
        <v>72.923773196827696</v>
      </c>
      <c r="EN60" s="56">
        <f t="shared" si="558"/>
        <v>73.461809453640143</v>
      </c>
      <c r="EO60" s="56">
        <f t="shared" si="558"/>
        <v>73.99984571045259</v>
      </c>
      <c r="EP60" s="56">
        <f t="shared" si="558"/>
        <v>74.537881967265037</v>
      </c>
      <c r="EQ60" s="56">
        <f t="shared" si="558"/>
        <v>75.075918224077483</v>
      </c>
      <c r="ER60" s="56">
        <f t="shared" si="558"/>
        <v>75.61395448088993</v>
      </c>
      <c r="ES60" s="56">
        <f t="shared" si="558"/>
        <v>76.151990737702377</v>
      </c>
      <c r="ET60" s="56">
        <f t="shared" si="558"/>
        <v>76.690026994514824</v>
      </c>
      <c r="EU60" s="56">
        <f t="shared" si="558"/>
        <v>77.228063251327271</v>
      </c>
      <c r="EV60" s="56">
        <f t="shared" si="558"/>
        <v>77.766099508139717</v>
      </c>
      <c r="EW60" s="56">
        <f t="shared" si="558"/>
        <v>78.304135764952164</v>
      </c>
      <c r="EX60" s="56">
        <f t="shared" si="558"/>
        <v>78.842172021764611</v>
      </c>
      <c r="EY60" s="56">
        <f t="shared" si="558"/>
        <v>79.380208278577058</v>
      </c>
      <c r="EZ60" s="56">
        <f t="shared" si="558"/>
        <v>79.918244535389505</v>
      </c>
      <c r="FA60" s="56">
        <f t="shared" si="558"/>
        <v>80.456280792201952</v>
      </c>
      <c r="FB60" s="56">
        <f t="shared" si="558"/>
        <v>80.994317049014398</v>
      </c>
      <c r="FC60" s="56">
        <f t="shared" si="558"/>
        <v>81.532353305826845</v>
      </c>
      <c r="FD60" s="56">
        <f t="shared" si="558"/>
        <v>82.070389562639292</v>
      </c>
      <c r="FE60" s="56">
        <f t="shared" si="558"/>
        <v>82.608425819451739</v>
      </c>
      <c r="FF60" s="56">
        <f t="shared" si="558"/>
        <v>83.146462076264186</v>
      </c>
      <c r="FG60" s="56">
        <f t="shared" si="558"/>
        <v>83.684498333076633</v>
      </c>
      <c r="FH60" s="56">
        <f t="shared" si="558"/>
        <v>84.222534589889079</v>
      </c>
      <c r="FI60" s="56">
        <f t="shared" si="558"/>
        <v>84.760570846701526</v>
      </c>
      <c r="FJ60" s="56">
        <f t="shared" si="558"/>
        <v>85.298607103513973</v>
      </c>
      <c r="FK60" s="56">
        <f t="shared" si="558"/>
        <v>85.83664336032642</v>
      </c>
      <c r="FL60" s="56">
        <f t="shared" si="558"/>
        <v>86.374679617138867</v>
      </c>
      <c r="FM60" s="56">
        <f t="shared" si="558"/>
        <v>86.912715873951313</v>
      </c>
      <c r="FN60" s="56">
        <f t="shared" si="558"/>
        <v>87.45075213076376</v>
      </c>
      <c r="FO60" s="56">
        <f t="shared" si="558"/>
        <v>87.988788387576207</v>
      </c>
      <c r="FP60" s="56">
        <f t="shared" si="558"/>
        <v>88.526824644388654</v>
      </c>
      <c r="FQ60" s="56">
        <f t="shared" si="558"/>
        <v>89.064860901201101</v>
      </c>
      <c r="FR60" s="56">
        <f t="shared" si="558"/>
        <v>89.602897158013548</v>
      </c>
      <c r="FS60" s="56">
        <f t="shared" si="558"/>
        <v>90.140933414825994</v>
      </c>
      <c r="FT60" s="56">
        <f t="shared" si="558"/>
        <v>90.678969671638441</v>
      </c>
      <c r="FU60" s="56">
        <f t="shared" ref="FU60" si="559">FT60+($AV60-$AU60)</f>
        <v>91.217005928450888</v>
      </c>
      <c r="FV60" s="56">
        <f t="shared" si="538"/>
        <v>91.755042185263335</v>
      </c>
      <c r="FW60" s="56">
        <f t="shared" si="538"/>
        <v>92.293078442075782</v>
      </c>
      <c r="FX60" s="56">
        <f t="shared" si="538"/>
        <v>92.831114698888229</v>
      </c>
      <c r="FY60" s="56">
        <f t="shared" si="538"/>
        <v>93.369150955700675</v>
      </c>
      <c r="FZ60" s="56">
        <f t="shared" si="538"/>
        <v>93.907187212513122</v>
      </c>
      <c r="GA60" s="56">
        <f t="shared" si="538"/>
        <v>94.445223469325569</v>
      </c>
      <c r="GB60" s="56">
        <f t="shared" si="538"/>
        <v>94.983259726138016</v>
      </c>
      <c r="GC60" s="56">
        <f t="shared" si="538"/>
        <v>95.521295982950463</v>
      </c>
      <c r="GD60" s="56">
        <f t="shared" si="538"/>
        <v>96.059332239762909</v>
      </c>
      <c r="GE60" s="56">
        <f t="shared" si="538"/>
        <v>96.597368496575356</v>
      </c>
      <c r="GF60" s="56">
        <f t="shared" si="538"/>
        <v>97.135404753387803</v>
      </c>
      <c r="GG60" s="56">
        <f t="shared" si="538"/>
        <v>97.67344101020025</v>
      </c>
      <c r="GH60" s="56">
        <f t="shared" si="538"/>
        <v>98.211477267012697</v>
      </c>
      <c r="GI60" s="56">
        <f t="shared" si="538"/>
        <v>98.749513523825144</v>
      </c>
      <c r="GJ60" s="56">
        <f t="shared" si="538"/>
        <v>99.28754978063759</v>
      </c>
      <c r="GK60" s="56">
        <f t="shared" si="538"/>
        <v>99.825586037450037</v>
      </c>
      <c r="GL60" s="56">
        <f t="shared" si="538"/>
        <v>100.36362229426248</v>
      </c>
      <c r="GM60" s="56">
        <f t="shared" si="538"/>
        <v>100.90165855107493</v>
      </c>
      <c r="GN60" s="56">
        <f t="shared" si="538"/>
        <v>101.43969480788738</v>
      </c>
      <c r="GO60" s="56">
        <f t="shared" si="538"/>
        <v>101.97773106469982</v>
      </c>
      <c r="GP60" s="56">
        <f t="shared" si="538"/>
        <v>102.51576732151227</v>
      </c>
      <c r="GQ60" s="56">
        <f t="shared" si="538"/>
        <v>103.05380357832472</v>
      </c>
      <c r="GR60" s="56">
        <f t="shared" si="538"/>
        <v>103.59183983513716</v>
      </c>
      <c r="GS60" s="2"/>
    </row>
    <row r="61" spans="1:201" x14ac:dyDescent="0.25">
      <c r="A61" s="46" t="str">
        <f>Data_Enersys_VRLA!A301</f>
        <v>Enersys Powersafe SBS B10</v>
      </c>
      <c r="B61" s="56">
        <f t="shared" si="498"/>
        <v>0.38708890853119571</v>
      </c>
      <c r="C61" s="56">
        <f t="shared" si="553"/>
        <v>0.38708890853119571</v>
      </c>
      <c r="D61" s="56">
        <f t="shared" si="553"/>
        <v>0.38708890853119571</v>
      </c>
      <c r="E61" s="56">
        <f t="shared" si="553"/>
        <v>0.38708890853119571</v>
      </c>
      <c r="F61" s="56">
        <f t="shared" si="553"/>
        <v>0.38708890853119571</v>
      </c>
      <c r="G61" s="56">
        <f t="shared" si="553"/>
        <v>0.38708890853119571</v>
      </c>
      <c r="H61" s="68">
        <f>VLOOKUP(H$47,Data_Enersys_VRLA!$A$306:$E$325,5)</f>
        <v>0.38708890853119571</v>
      </c>
      <c r="I61" s="68">
        <f>VLOOKUP(I$47,Data_Enersys_VRLA!$A$306:$E$325,5)</f>
        <v>0.5169852028251003</v>
      </c>
      <c r="J61" s="68">
        <f>VLOOKUP(J$47,Data_Enersys_VRLA!$A$306:$E$325,5)</f>
        <v>0.64629727639132029</v>
      </c>
      <c r="K61" s="69">
        <f t="shared" si="499"/>
        <v>0.8327794568152429</v>
      </c>
      <c r="L61" s="68">
        <f>VLOOKUP(L$47,Data_Enersys_VRLA!$A$306:$E$325,5)</f>
        <v>1.0192616372391654</v>
      </c>
      <c r="M61" s="69">
        <f t="shared" si="500"/>
        <v>1.2566099779581394</v>
      </c>
      <c r="N61" s="69">
        <f t="shared" si="501"/>
        <v>1.4939583186771137</v>
      </c>
      <c r="O61" s="68">
        <f>VLOOKUP(O$47,Data_Enersys_VRLA!$A$306:$E$325,5)</f>
        <v>1.7313066593960877</v>
      </c>
      <c r="P61" s="56">
        <f t="shared" si="502"/>
        <v>3.0739956471011722</v>
      </c>
      <c r="Q61" s="68">
        <f>VLOOKUP(Q$47,Data_Enersys_VRLA!$A$306:$E$325,5)</f>
        <v>4.4166846348062565</v>
      </c>
      <c r="R61" s="68">
        <f>VLOOKUP(R$47,Data_Enersys_VRLA!$A$306:$E$325,5)</f>
        <v>6.9512862616310898</v>
      </c>
      <c r="S61" s="56">
        <f t="shared" si="503"/>
        <v>7.5697759483526177</v>
      </c>
      <c r="T61" s="68">
        <f>VLOOKUP(T$47,Data_Enersys_VRLA!$A$306:$E$325,5)</f>
        <v>8.1882656350741456</v>
      </c>
      <c r="U61" s="56">
        <f t="shared" si="504"/>
        <v>8.7874070230064003</v>
      </c>
      <c r="V61" s="68">
        <f>VLOOKUP(V$47,Data_Enersys_VRLA!$A$306:$E$325,5)</f>
        <v>9.386548410938655</v>
      </c>
      <c r="W61" s="56">
        <f t="shared" si="505"/>
        <v>9.7564913284457013</v>
      </c>
      <c r="X61" s="68">
        <f>VLOOKUP(X$47,Data_Enersys_VRLA!$A$306:$E$325,5)</f>
        <v>10.126434245952749</v>
      </c>
      <c r="Y61" s="56">
        <f t="shared" si="506"/>
        <v>10.411321142897711</v>
      </c>
      <c r="Z61" s="68">
        <f>VLOOKUP(Z$47,Data_Enersys_VRLA!$A$306:$E$325,5)</f>
        <v>10.696208039842672</v>
      </c>
      <c r="AA61" s="56">
        <f t="shared" si="507"/>
        <v>10.920951818280784</v>
      </c>
      <c r="AB61" s="68">
        <f>VLOOKUP(AB$47,Data_Enersys_VRLA!$A$306:$E$325,5)</f>
        <v>11.145695596718895</v>
      </c>
      <c r="AC61" s="56">
        <f t="shared" si="508"/>
        <v>11.580908472400299</v>
      </c>
      <c r="AD61" s="56">
        <f t="shared" si="509"/>
        <v>12.016121348081704</v>
      </c>
      <c r="AE61" s="56">
        <f t="shared" si="510"/>
        <v>12.451334223763107</v>
      </c>
      <c r="AF61" s="56">
        <f t="shared" si="511"/>
        <v>12.886547099444511</v>
      </c>
      <c r="AG61" s="56">
        <f t="shared" si="512"/>
        <v>13.321759975125916</v>
      </c>
      <c r="AH61" s="56">
        <f t="shared" si="513"/>
        <v>13.756972850807321</v>
      </c>
      <c r="AI61" s="56">
        <f t="shared" si="514"/>
        <v>14.192185726488724</v>
      </c>
      <c r="AJ61" s="56">
        <f t="shared" si="515"/>
        <v>14.627398602170128</v>
      </c>
      <c r="AK61" s="56">
        <f t="shared" si="516"/>
        <v>15.062611477851533</v>
      </c>
      <c r="AL61" s="56">
        <f t="shared" si="517"/>
        <v>15.497824353532938</v>
      </c>
      <c r="AM61" s="56">
        <f t="shared" si="518"/>
        <v>15.933037229214342</v>
      </c>
      <c r="AN61" s="56">
        <f t="shared" si="519"/>
        <v>16.368250104895747</v>
      </c>
      <c r="AO61" s="56">
        <f t="shared" si="520"/>
        <v>16.803462980577152</v>
      </c>
      <c r="AP61" s="56">
        <f t="shared" si="521"/>
        <v>17.238675856258553</v>
      </c>
      <c r="AQ61" s="56">
        <f t="shared" si="522"/>
        <v>17.673888731939961</v>
      </c>
      <c r="AR61" s="56">
        <f t="shared" si="523"/>
        <v>18.109101607621362</v>
      </c>
      <c r="AS61" s="56">
        <f t="shared" si="524"/>
        <v>18.544314483302767</v>
      </c>
      <c r="AT61" s="56">
        <f t="shared" si="525"/>
        <v>18.979527358984171</v>
      </c>
      <c r="AU61" s="56">
        <f t="shared" si="526"/>
        <v>19.414740234665576</v>
      </c>
      <c r="AV61" s="68">
        <f>VLOOKUP(AV$47,Data_Enersys_VRLA!$A$306:$E$325,5)</f>
        <v>19.849953110346981</v>
      </c>
      <c r="AW61" s="56">
        <f t="shared" ref="AW61:DH61" si="560">AV61+($AV61-$AU61)</f>
        <v>20.285165986028385</v>
      </c>
      <c r="AX61" s="56">
        <f t="shared" si="560"/>
        <v>20.72037886170979</v>
      </c>
      <c r="AY61" s="56">
        <f t="shared" si="560"/>
        <v>21.155591737391195</v>
      </c>
      <c r="AZ61" s="56">
        <f t="shared" si="560"/>
        <v>21.590804613072599</v>
      </c>
      <c r="BA61" s="56">
        <f t="shared" si="560"/>
        <v>22.026017488754004</v>
      </c>
      <c r="BB61" s="56">
        <f t="shared" si="560"/>
        <v>22.461230364435409</v>
      </c>
      <c r="BC61" s="56">
        <f t="shared" si="560"/>
        <v>22.896443240116813</v>
      </c>
      <c r="BD61" s="56">
        <f t="shared" si="560"/>
        <v>23.331656115798218</v>
      </c>
      <c r="BE61" s="56">
        <f t="shared" si="560"/>
        <v>23.766868991479623</v>
      </c>
      <c r="BF61" s="56">
        <f t="shared" si="560"/>
        <v>24.202081867161027</v>
      </c>
      <c r="BG61" s="56">
        <f t="shared" si="560"/>
        <v>24.637294742842432</v>
      </c>
      <c r="BH61" s="56">
        <f t="shared" si="560"/>
        <v>25.072507618523836</v>
      </c>
      <c r="BI61" s="56">
        <f t="shared" si="560"/>
        <v>25.507720494205241</v>
      </c>
      <c r="BJ61" s="56">
        <f t="shared" si="560"/>
        <v>25.942933369886646</v>
      </c>
      <c r="BK61" s="56">
        <f t="shared" si="560"/>
        <v>26.37814624556805</v>
      </c>
      <c r="BL61" s="56">
        <f t="shared" si="560"/>
        <v>26.813359121249455</v>
      </c>
      <c r="BM61" s="56">
        <f t="shared" si="560"/>
        <v>27.24857199693086</v>
      </c>
      <c r="BN61" s="56">
        <f t="shared" si="560"/>
        <v>27.683784872612264</v>
      </c>
      <c r="BO61" s="56">
        <f t="shared" si="560"/>
        <v>28.118997748293669</v>
      </c>
      <c r="BP61" s="56">
        <f t="shared" si="560"/>
        <v>28.554210623975074</v>
      </c>
      <c r="BQ61" s="56">
        <f t="shared" si="560"/>
        <v>28.989423499656478</v>
      </c>
      <c r="BR61" s="56">
        <f t="shared" si="560"/>
        <v>29.424636375337883</v>
      </c>
      <c r="BS61" s="56">
        <f t="shared" si="560"/>
        <v>29.859849251019288</v>
      </c>
      <c r="BT61" s="56">
        <f t="shared" si="560"/>
        <v>30.295062126700692</v>
      </c>
      <c r="BU61" s="56">
        <f t="shared" si="560"/>
        <v>30.730275002382097</v>
      </c>
      <c r="BV61" s="56">
        <f t="shared" si="560"/>
        <v>31.165487878063502</v>
      </c>
      <c r="BW61" s="56">
        <f t="shared" si="560"/>
        <v>31.600700753744906</v>
      </c>
      <c r="BX61" s="56">
        <f t="shared" si="560"/>
        <v>32.035913629426311</v>
      </c>
      <c r="BY61" s="56">
        <f t="shared" si="560"/>
        <v>32.471126505107719</v>
      </c>
      <c r="BZ61" s="56">
        <f t="shared" si="560"/>
        <v>32.90633938078912</v>
      </c>
      <c r="CA61" s="56">
        <f t="shared" si="560"/>
        <v>33.341552256470521</v>
      </c>
      <c r="CB61" s="56">
        <f t="shared" si="560"/>
        <v>33.776765132151922</v>
      </c>
      <c r="CC61" s="56">
        <f t="shared" si="560"/>
        <v>34.211978007833324</v>
      </c>
      <c r="CD61" s="56">
        <f t="shared" si="560"/>
        <v>34.647190883514725</v>
      </c>
      <c r="CE61" s="56">
        <f t="shared" si="560"/>
        <v>35.082403759196126</v>
      </c>
      <c r="CF61" s="56">
        <f t="shared" si="560"/>
        <v>35.517616634877527</v>
      </c>
      <c r="CG61" s="56">
        <f t="shared" si="560"/>
        <v>35.952829510558928</v>
      </c>
      <c r="CH61" s="56">
        <f t="shared" si="560"/>
        <v>36.388042386240329</v>
      </c>
      <c r="CI61" s="56">
        <f t="shared" si="560"/>
        <v>36.82325526192173</v>
      </c>
      <c r="CJ61" s="56">
        <f t="shared" si="560"/>
        <v>37.258468137603131</v>
      </c>
      <c r="CK61" s="56">
        <f t="shared" si="560"/>
        <v>37.693681013284532</v>
      </c>
      <c r="CL61" s="56">
        <f t="shared" si="560"/>
        <v>38.128893888965933</v>
      </c>
      <c r="CM61" s="56">
        <f t="shared" si="560"/>
        <v>38.564106764647335</v>
      </c>
      <c r="CN61" s="56">
        <f t="shared" si="560"/>
        <v>38.999319640328736</v>
      </c>
      <c r="CO61" s="56">
        <f t="shared" si="560"/>
        <v>39.434532516010137</v>
      </c>
      <c r="CP61" s="56">
        <f t="shared" si="560"/>
        <v>39.869745391691538</v>
      </c>
      <c r="CQ61" s="56">
        <f t="shared" si="560"/>
        <v>40.304958267372939</v>
      </c>
      <c r="CR61" s="56">
        <f t="shared" si="560"/>
        <v>40.74017114305434</v>
      </c>
      <c r="CS61" s="56">
        <f t="shared" si="560"/>
        <v>41.175384018735741</v>
      </c>
      <c r="CT61" s="56">
        <f t="shared" si="560"/>
        <v>41.610596894417142</v>
      </c>
      <c r="CU61" s="56">
        <f t="shared" si="560"/>
        <v>42.045809770098543</v>
      </c>
      <c r="CV61" s="56">
        <f t="shared" si="560"/>
        <v>42.481022645779944</v>
      </c>
      <c r="CW61" s="56">
        <f t="shared" si="560"/>
        <v>42.916235521461346</v>
      </c>
      <c r="CX61" s="56">
        <f t="shared" si="560"/>
        <v>43.351448397142747</v>
      </c>
      <c r="CY61" s="56">
        <f t="shared" si="560"/>
        <v>43.786661272824148</v>
      </c>
      <c r="CZ61" s="56">
        <f t="shared" si="560"/>
        <v>44.221874148505549</v>
      </c>
      <c r="DA61" s="56">
        <f t="shared" si="560"/>
        <v>44.65708702418695</v>
      </c>
      <c r="DB61" s="56">
        <f t="shared" si="560"/>
        <v>45.092299899868351</v>
      </c>
      <c r="DC61" s="56">
        <f t="shared" si="560"/>
        <v>45.527512775549752</v>
      </c>
      <c r="DD61" s="56">
        <f t="shared" si="560"/>
        <v>45.962725651231153</v>
      </c>
      <c r="DE61" s="56">
        <f t="shared" si="560"/>
        <v>46.397938526912554</v>
      </c>
      <c r="DF61" s="56">
        <f t="shared" si="560"/>
        <v>46.833151402593955</v>
      </c>
      <c r="DG61" s="56">
        <f t="shared" si="560"/>
        <v>47.268364278275357</v>
      </c>
      <c r="DH61" s="56">
        <f t="shared" si="560"/>
        <v>47.703577153956758</v>
      </c>
      <c r="DI61" s="56">
        <f t="shared" ref="DI61:FT61" si="561">DH61+($AV61-$AU61)</f>
        <v>48.138790029638159</v>
      </c>
      <c r="DJ61" s="56">
        <f t="shared" si="561"/>
        <v>48.57400290531956</v>
      </c>
      <c r="DK61" s="56">
        <f t="shared" si="561"/>
        <v>49.009215781000961</v>
      </c>
      <c r="DL61" s="56">
        <f t="shared" si="561"/>
        <v>49.444428656682362</v>
      </c>
      <c r="DM61" s="56">
        <f t="shared" si="561"/>
        <v>49.879641532363763</v>
      </c>
      <c r="DN61" s="56">
        <f t="shared" si="561"/>
        <v>50.314854408045164</v>
      </c>
      <c r="DO61" s="56">
        <f t="shared" si="561"/>
        <v>50.750067283726565</v>
      </c>
      <c r="DP61" s="56">
        <f t="shared" si="561"/>
        <v>51.185280159407966</v>
      </c>
      <c r="DQ61" s="56">
        <f t="shared" si="561"/>
        <v>51.620493035089368</v>
      </c>
      <c r="DR61" s="56">
        <f t="shared" si="561"/>
        <v>52.055705910770769</v>
      </c>
      <c r="DS61" s="56">
        <f t="shared" si="561"/>
        <v>52.49091878645217</v>
      </c>
      <c r="DT61" s="56">
        <f t="shared" si="561"/>
        <v>52.926131662133571</v>
      </c>
      <c r="DU61" s="56">
        <f t="shared" si="561"/>
        <v>53.361344537814972</v>
      </c>
      <c r="DV61" s="56">
        <f t="shared" si="561"/>
        <v>53.796557413496373</v>
      </c>
      <c r="DW61" s="56">
        <f t="shared" si="561"/>
        <v>54.231770289177774</v>
      </c>
      <c r="DX61" s="56">
        <f t="shared" si="561"/>
        <v>54.666983164859175</v>
      </c>
      <c r="DY61" s="56">
        <f t="shared" si="561"/>
        <v>55.102196040540576</v>
      </c>
      <c r="DZ61" s="56">
        <f t="shared" si="561"/>
        <v>55.537408916221978</v>
      </c>
      <c r="EA61" s="56">
        <f t="shared" si="561"/>
        <v>55.972621791903379</v>
      </c>
      <c r="EB61" s="56">
        <f t="shared" si="561"/>
        <v>56.40783466758478</v>
      </c>
      <c r="EC61" s="56">
        <f t="shared" si="561"/>
        <v>56.843047543266181</v>
      </c>
      <c r="ED61" s="56">
        <f t="shared" si="561"/>
        <v>57.278260418947582</v>
      </c>
      <c r="EE61" s="56">
        <f t="shared" si="561"/>
        <v>57.713473294628983</v>
      </c>
      <c r="EF61" s="56">
        <f t="shared" si="561"/>
        <v>58.148686170310384</v>
      </c>
      <c r="EG61" s="56">
        <f t="shared" si="561"/>
        <v>58.583899045991785</v>
      </c>
      <c r="EH61" s="56">
        <f t="shared" si="561"/>
        <v>59.019111921673186</v>
      </c>
      <c r="EI61" s="56">
        <f t="shared" si="561"/>
        <v>59.454324797354587</v>
      </c>
      <c r="EJ61" s="56">
        <f t="shared" si="561"/>
        <v>59.889537673035989</v>
      </c>
      <c r="EK61" s="56">
        <f t="shared" si="561"/>
        <v>60.32475054871739</v>
      </c>
      <c r="EL61" s="56">
        <f t="shared" si="561"/>
        <v>60.759963424398791</v>
      </c>
      <c r="EM61" s="56">
        <f t="shared" si="561"/>
        <v>61.195176300080192</v>
      </c>
      <c r="EN61" s="56">
        <f t="shared" si="561"/>
        <v>61.630389175761593</v>
      </c>
      <c r="EO61" s="56">
        <f t="shared" si="561"/>
        <v>62.065602051442994</v>
      </c>
      <c r="EP61" s="56">
        <f t="shared" si="561"/>
        <v>62.500814927124395</v>
      </c>
      <c r="EQ61" s="56">
        <f t="shared" si="561"/>
        <v>62.936027802805796</v>
      </c>
      <c r="ER61" s="56">
        <f t="shared" si="561"/>
        <v>63.371240678487197</v>
      </c>
      <c r="ES61" s="56">
        <f t="shared" si="561"/>
        <v>63.806453554168598</v>
      </c>
      <c r="ET61" s="56">
        <f t="shared" si="561"/>
        <v>64.24166642985</v>
      </c>
      <c r="EU61" s="56">
        <f t="shared" si="561"/>
        <v>64.676879305531401</v>
      </c>
      <c r="EV61" s="56">
        <f t="shared" si="561"/>
        <v>65.112092181212802</v>
      </c>
      <c r="EW61" s="56">
        <f t="shared" si="561"/>
        <v>65.547305056894203</v>
      </c>
      <c r="EX61" s="56">
        <f t="shared" si="561"/>
        <v>65.982517932575604</v>
      </c>
      <c r="EY61" s="56">
        <f t="shared" si="561"/>
        <v>66.417730808257005</v>
      </c>
      <c r="EZ61" s="56">
        <f t="shared" si="561"/>
        <v>66.852943683938406</v>
      </c>
      <c r="FA61" s="56">
        <f t="shared" si="561"/>
        <v>67.288156559619807</v>
      </c>
      <c r="FB61" s="56">
        <f t="shared" si="561"/>
        <v>67.723369435301208</v>
      </c>
      <c r="FC61" s="56">
        <f t="shared" si="561"/>
        <v>68.158582310982609</v>
      </c>
      <c r="FD61" s="56">
        <f t="shared" si="561"/>
        <v>68.593795186664011</v>
      </c>
      <c r="FE61" s="56">
        <f t="shared" si="561"/>
        <v>69.029008062345412</v>
      </c>
      <c r="FF61" s="56">
        <f t="shared" si="561"/>
        <v>69.464220938026813</v>
      </c>
      <c r="FG61" s="56">
        <f t="shared" si="561"/>
        <v>69.899433813708214</v>
      </c>
      <c r="FH61" s="56">
        <f t="shared" si="561"/>
        <v>70.334646689389615</v>
      </c>
      <c r="FI61" s="56">
        <f t="shared" si="561"/>
        <v>70.769859565071016</v>
      </c>
      <c r="FJ61" s="56">
        <f t="shared" si="561"/>
        <v>71.205072440752417</v>
      </c>
      <c r="FK61" s="56">
        <f t="shared" si="561"/>
        <v>71.640285316433818</v>
      </c>
      <c r="FL61" s="56">
        <f t="shared" si="561"/>
        <v>72.075498192115219</v>
      </c>
      <c r="FM61" s="56">
        <f t="shared" si="561"/>
        <v>72.51071106779662</v>
      </c>
      <c r="FN61" s="56">
        <f t="shared" si="561"/>
        <v>72.945923943478022</v>
      </c>
      <c r="FO61" s="56">
        <f t="shared" si="561"/>
        <v>73.381136819159423</v>
      </c>
      <c r="FP61" s="56">
        <f t="shared" si="561"/>
        <v>73.816349694840824</v>
      </c>
      <c r="FQ61" s="56">
        <f t="shared" si="561"/>
        <v>74.251562570522225</v>
      </c>
      <c r="FR61" s="56">
        <f t="shared" si="561"/>
        <v>74.686775446203626</v>
      </c>
      <c r="FS61" s="56">
        <f t="shared" si="561"/>
        <v>75.121988321885027</v>
      </c>
      <c r="FT61" s="56">
        <f t="shared" si="561"/>
        <v>75.557201197566428</v>
      </c>
      <c r="FU61" s="56">
        <f t="shared" ref="FU61" si="562">FT61+($AV61-$AU61)</f>
        <v>75.992414073247829</v>
      </c>
      <c r="FV61" s="56">
        <f t="shared" si="538"/>
        <v>76.42762694892923</v>
      </c>
      <c r="FW61" s="56">
        <f t="shared" si="538"/>
        <v>76.862839824610631</v>
      </c>
      <c r="FX61" s="56">
        <f t="shared" si="538"/>
        <v>77.298052700292033</v>
      </c>
      <c r="FY61" s="56">
        <f t="shared" si="538"/>
        <v>77.733265575973434</v>
      </c>
      <c r="FZ61" s="56">
        <f t="shared" si="538"/>
        <v>78.168478451654835</v>
      </c>
      <c r="GA61" s="56">
        <f t="shared" si="538"/>
        <v>78.603691327336236</v>
      </c>
      <c r="GB61" s="56">
        <f t="shared" si="538"/>
        <v>79.038904203017637</v>
      </c>
      <c r="GC61" s="56">
        <f t="shared" si="538"/>
        <v>79.474117078699038</v>
      </c>
      <c r="GD61" s="56">
        <f t="shared" si="538"/>
        <v>79.909329954380439</v>
      </c>
      <c r="GE61" s="56">
        <f t="shared" si="538"/>
        <v>80.34454283006184</v>
      </c>
      <c r="GF61" s="56">
        <f t="shared" si="538"/>
        <v>80.779755705743241</v>
      </c>
      <c r="GG61" s="56">
        <f t="shared" si="538"/>
        <v>81.214968581424642</v>
      </c>
      <c r="GH61" s="56">
        <f t="shared" si="538"/>
        <v>81.650181457106044</v>
      </c>
      <c r="GI61" s="56">
        <f t="shared" si="538"/>
        <v>82.085394332787445</v>
      </c>
      <c r="GJ61" s="56">
        <f t="shared" si="538"/>
        <v>82.520607208468846</v>
      </c>
      <c r="GK61" s="56">
        <f t="shared" si="538"/>
        <v>82.955820084150247</v>
      </c>
      <c r="GL61" s="56">
        <f t="shared" si="538"/>
        <v>83.391032959831648</v>
      </c>
      <c r="GM61" s="56">
        <f t="shared" si="538"/>
        <v>83.826245835513049</v>
      </c>
      <c r="GN61" s="56">
        <f t="shared" si="538"/>
        <v>84.26145871119445</v>
      </c>
      <c r="GO61" s="56">
        <f t="shared" si="538"/>
        <v>84.696671586875851</v>
      </c>
      <c r="GP61" s="56">
        <f t="shared" si="538"/>
        <v>85.131884462557252</v>
      </c>
      <c r="GQ61" s="56">
        <f t="shared" si="538"/>
        <v>85.567097338238653</v>
      </c>
      <c r="GR61" s="56">
        <f t="shared" si="538"/>
        <v>86.002310213920055</v>
      </c>
      <c r="GS61" s="2"/>
    </row>
    <row r="62" spans="1:201" x14ac:dyDescent="0.25">
      <c r="A62" s="32" t="str">
        <f>Data_Enersys_VRLA!A326</f>
        <v>Enersys Powersafe SBS B14</v>
      </c>
      <c r="B62" s="56">
        <f t="shared" si="498"/>
        <v>0.41898967125948156</v>
      </c>
      <c r="C62" s="56">
        <f t="shared" si="553"/>
        <v>0.41898967125948156</v>
      </c>
      <c r="D62" s="56">
        <f t="shared" si="553"/>
        <v>0.41898967125948156</v>
      </c>
      <c r="E62" s="56">
        <f t="shared" si="553"/>
        <v>0.41898967125948156</v>
      </c>
      <c r="F62" s="56">
        <f t="shared" si="553"/>
        <v>0.41898967125948156</v>
      </c>
      <c r="G62" s="56">
        <f t="shared" si="553"/>
        <v>0.41898967125948156</v>
      </c>
      <c r="H62" s="68">
        <f>VLOOKUP(H$47,Data_Enersys_VRLA!$A$331:$E$350,5)</f>
        <v>0.41898967125948156</v>
      </c>
      <c r="I62" s="68">
        <f>VLOOKUP(I$47,Data_Enersys_VRLA!$A$331:$E$350,5)</f>
        <v>0.54272771253903329</v>
      </c>
      <c r="J62" s="68">
        <f>VLOOKUP(J$47,Data_Enersys_VRLA!$A$331:$E$350,5)</f>
        <v>0.66074105804240735</v>
      </c>
      <c r="K62" s="69">
        <f t="shared" si="499"/>
        <v>0.82267871234815382</v>
      </c>
      <c r="L62" s="68">
        <f>VLOOKUP(L$47,Data_Enersys_VRLA!$A$331:$E$350,5)</f>
        <v>0.98461636665390029</v>
      </c>
      <c r="M62" s="69">
        <f t="shared" si="500"/>
        <v>1.1836585927509626</v>
      </c>
      <c r="N62" s="69">
        <f t="shared" si="501"/>
        <v>1.3827008188480252</v>
      </c>
      <c r="O62" s="68">
        <f>VLOOKUP(O$47,Data_Enersys_VRLA!$A$331:$E$350,5)</f>
        <v>1.5817430449450876</v>
      </c>
      <c r="P62" s="56">
        <f t="shared" si="502"/>
        <v>2.6786569085047676</v>
      </c>
      <c r="Q62" s="68">
        <f>VLOOKUP(Q$47,Data_Enersys_VRLA!$A$331:$E$350,5)</f>
        <v>3.7755707720644476</v>
      </c>
      <c r="R62" s="68">
        <f>VLOOKUP(R$47,Data_Enersys_VRLA!$A$331:$E$350,5)</f>
        <v>5.8594491927825265</v>
      </c>
      <c r="S62" s="56">
        <f t="shared" si="503"/>
        <v>6.3991353026440745</v>
      </c>
      <c r="T62" s="68">
        <f>VLOOKUP(T$47,Data_Enersys_VRLA!$A$331:$E$350,5)</f>
        <v>6.9388214125056225</v>
      </c>
      <c r="U62" s="56">
        <f t="shared" si="504"/>
        <v>7.4644897013318063</v>
      </c>
      <c r="V62" s="68">
        <f>VLOOKUP(V$47,Data_Enersys_VRLA!$A$331:$E$350,5)</f>
        <v>7.9901579901579902</v>
      </c>
      <c r="W62" s="56">
        <f t="shared" si="505"/>
        <v>8.4567240332524545</v>
      </c>
      <c r="X62" s="68">
        <f>VLOOKUP(X$47,Data_Enersys_VRLA!$A$331:$E$350,5)</f>
        <v>8.9232900763469178</v>
      </c>
      <c r="Y62" s="56">
        <f t="shared" si="506"/>
        <v>9.4416282498994235</v>
      </c>
      <c r="Z62" s="68">
        <f>VLOOKUP(Z$47,Data_Enersys_VRLA!$A$331:$E$350,5)</f>
        <v>9.9599664234519274</v>
      </c>
      <c r="AA62" s="56">
        <f t="shared" si="507"/>
        <v>10.450442730325527</v>
      </c>
      <c r="AB62" s="68">
        <f>VLOOKUP(AB$47,Data_Enersys_VRLA!$A$331:$E$350,5)</f>
        <v>10.940919037199125</v>
      </c>
      <c r="AC62" s="56">
        <f t="shared" si="508"/>
        <v>11.442094676325482</v>
      </c>
      <c r="AD62" s="56">
        <f t="shared" si="509"/>
        <v>11.943270315451839</v>
      </c>
      <c r="AE62" s="56">
        <f t="shared" si="510"/>
        <v>12.444445954578196</v>
      </c>
      <c r="AF62" s="56">
        <f t="shared" si="511"/>
        <v>12.945621593704555</v>
      </c>
      <c r="AG62" s="56">
        <f t="shared" si="512"/>
        <v>13.446797232830912</v>
      </c>
      <c r="AH62" s="56">
        <f t="shared" si="513"/>
        <v>13.947972871957269</v>
      </c>
      <c r="AI62" s="56">
        <f t="shared" si="514"/>
        <v>14.449148511083626</v>
      </c>
      <c r="AJ62" s="56">
        <f t="shared" si="515"/>
        <v>14.950324150209983</v>
      </c>
      <c r="AK62" s="56">
        <f t="shared" si="516"/>
        <v>15.451499789336342</v>
      </c>
      <c r="AL62" s="56">
        <f t="shared" si="517"/>
        <v>15.952675428462697</v>
      </c>
      <c r="AM62" s="56">
        <f t="shared" si="518"/>
        <v>16.453851067589056</v>
      </c>
      <c r="AN62" s="56">
        <f t="shared" si="519"/>
        <v>16.955026706715412</v>
      </c>
      <c r="AO62" s="56">
        <f t="shared" si="520"/>
        <v>17.456202345841771</v>
      </c>
      <c r="AP62" s="56">
        <f t="shared" si="521"/>
        <v>17.957377984968126</v>
      </c>
      <c r="AQ62" s="56">
        <f t="shared" si="522"/>
        <v>18.458553624094485</v>
      </c>
      <c r="AR62" s="56">
        <f t="shared" si="523"/>
        <v>18.959729263220844</v>
      </c>
      <c r="AS62" s="56">
        <f t="shared" si="524"/>
        <v>19.460904902347202</v>
      </c>
      <c r="AT62" s="56">
        <f t="shared" si="525"/>
        <v>19.962080541473558</v>
      </c>
      <c r="AU62" s="56">
        <f t="shared" si="526"/>
        <v>20.463256180599913</v>
      </c>
      <c r="AV62" s="68">
        <f>VLOOKUP(AV$47,Data_Enersys_VRLA!$A$331:$E$350,5)</f>
        <v>20.964431819726272</v>
      </c>
      <c r="AW62" s="56">
        <f t="shared" ref="AW62:DH62" si="563">AV62+($AV62-$AU62)</f>
        <v>21.465607458852631</v>
      </c>
      <c r="AX62" s="56">
        <f t="shared" si="563"/>
        <v>21.96678309797899</v>
      </c>
      <c r="AY62" s="56">
        <f t="shared" si="563"/>
        <v>22.467958737105349</v>
      </c>
      <c r="AZ62" s="56">
        <f t="shared" si="563"/>
        <v>22.969134376231708</v>
      </c>
      <c r="BA62" s="56">
        <f t="shared" si="563"/>
        <v>23.470310015358066</v>
      </c>
      <c r="BB62" s="56">
        <f t="shared" si="563"/>
        <v>23.971485654484425</v>
      </c>
      <c r="BC62" s="56">
        <f t="shared" si="563"/>
        <v>24.472661293610784</v>
      </c>
      <c r="BD62" s="56">
        <f t="shared" si="563"/>
        <v>24.973836932737143</v>
      </c>
      <c r="BE62" s="56">
        <f t="shared" si="563"/>
        <v>25.475012571863502</v>
      </c>
      <c r="BF62" s="56">
        <f t="shared" si="563"/>
        <v>25.976188210989861</v>
      </c>
      <c r="BG62" s="56">
        <f t="shared" si="563"/>
        <v>26.47736385011622</v>
      </c>
      <c r="BH62" s="56">
        <f t="shared" si="563"/>
        <v>26.978539489242578</v>
      </c>
      <c r="BI62" s="56">
        <f t="shared" si="563"/>
        <v>27.479715128368937</v>
      </c>
      <c r="BJ62" s="56">
        <f t="shared" si="563"/>
        <v>27.980890767495296</v>
      </c>
      <c r="BK62" s="56">
        <f t="shared" si="563"/>
        <v>28.482066406621655</v>
      </c>
      <c r="BL62" s="56">
        <f t="shared" si="563"/>
        <v>28.983242045748014</v>
      </c>
      <c r="BM62" s="56">
        <f t="shared" si="563"/>
        <v>29.484417684874373</v>
      </c>
      <c r="BN62" s="56">
        <f t="shared" si="563"/>
        <v>29.985593324000732</v>
      </c>
      <c r="BO62" s="56">
        <f t="shared" si="563"/>
        <v>30.486768963127091</v>
      </c>
      <c r="BP62" s="56">
        <f t="shared" si="563"/>
        <v>30.987944602253449</v>
      </c>
      <c r="BQ62" s="56">
        <f t="shared" si="563"/>
        <v>31.489120241379808</v>
      </c>
      <c r="BR62" s="56">
        <f t="shared" si="563"/>
        <v>31.990295880506167</v>
      </c>
      <c r="BS62" s="56">
        <f t="shared" si="563"/>
        <v>32.491471519632526</v>
      </c>
      <c r="BT62" s="56">
        <f t="shared" si="563"/>
        <v>32.992647158758885</v>
      </c>
      <c r="BU62" s="56">
        <f t="shared" si="563"/>
        <v>33.493822797885244</v>
      </c>
      <c r="BV62" s="56">
        <f t="shared" si="563"/>
        <v>33.994998437011603</v>
      </c>
      <c r="BW62" s="56">
        <f t="shared" si="563"/>
        <v>34.496174076137962</v>
      </c>
      <c r="BX62" s="56">
        <f t="shared" si="563"/>
        <v>34.99734971526432</v>
      </c>
      <c r="BY62" s="56">
        <f t="shared" si="563"/>
        <v>35.498525354390679</v>
      </c>
      <c r="BZ62" s="56">
        <f t="shared" si="563"/>
        <v>35.999700993517038</v>
      </c>
      <c r="CA62" s="56">
        <f t="shared" si="563"/>
        <v>36.500876632643397</v>
      </c>
      <c r="CB62" s="56">
        <f t="shared" si="563"/>
        <v>37.002052271769756</v>
      </c>
      <c r="CC62" s="56">
        <f t="shared" si="563"/>
        <v>37.503227910896115</v>
      </c>
      <c r="CD62" s="56">
        <f t="shared" si="563"/>
        <v>38.004403550022474</v>
      </c>
      <c r="CE62" s="56">
        <f t="shared" si="563"/>
        <v>38.505579189148833</v>
      </c>
      <c r="CF62" s="56">
        <f t="shared" si="563"/>
        <v>39.006754828275191</v>
      </c>
      <c r="CG62" s="56">
        <f t="shared" si="563"/>
        <v>39.50793046740155</v>
      </c>
      <c r="CH62" s="56">
        <f t="shared" si="563"/>
        <v>40.009106106527909</v>
      </c>
      <c r="CI62" s="56">
        <f t="shared" si="563"/>
        <v>40.510281745654268</v>
      </c>
      <c r="CJ62" s="56">
        <f t="shared" si="563"/>
        <v>41.011457384780627</v>
      </c>
      <c r="CK62" s="56">
        <f t="shared" si="563"/>
        <v>41.512633023906986</v>
      </c>
      <c r="CL62" s="56">
        <f t="shared" si="563"/>
        <v>42.013808663033345</v>
      </c>
      <c r="CM62" s="56">
        <f t="shared" si="563"/>
        <v>42.514984302159704</v>
      </c>
      <c r="CN62" s="56">
        <f t="shared" si="563"/>
        <v>43.016159941286062</v>
      </c>
      <c r="CO62" s="56">
        <f t="shared" si="563"/>
        <v>43.517335580412421</v>
      </c>
      <c r="CP62" s="56">
        <f t="shared" si="563"/>
        <v>44.01851121953878</v>
      </c>
      <c r="CQ62" s="56">
        <f t="shared" si="563"/>
        <v>44.519686858665139</v>
      </c>
      <c r="CR62" s="56">
        <f t="shared" si="563"/>
        <v>45.020862497791498</v>
      </c>
      <c r="CS62" s="56">
        <f t="shared" si="563"/>
        <v>45.522038136917857</v>
      </c>
      <c r="CT62" s="56">
        <f t="shared" si="563"/>
        <v>46.023213776044216</v>
      </c>
      <c r="CU62" s="56">
        <f t="shared" si="563"/>
        <v>46.524389415170575</v>
      </c>
      <c r="CV62" s="56">
        <f t="shared" si="563"/>
        <v>47.025565054296933</v>
      </c>
      <c r="CW62" s="56">
        <f t="shared" si="563"/>
        <v>47.526740693423292</v>
      </c>
      <c r="CX62" s="56">
        <f t="shared" si="563"/>
        <v>48.027916332549651</v>
      </c>
      <c r="CY62" s="56">
        <f t="shared" si="563"/>
        <v>48.52909197167601</v>
      </c>
      <c r="CZ62" s="56">
        <f t="shared" si="563"/>
        <v>49.030267610802369</v>
      </c>
      <c r="DA62" s="56">
        <f t="shared" si="563"/>
        <v>49.531443249928728</v>
      </c>
      <c r="DB62" s="56">
        <f t="shared" si="563"/>
        <v>50.032618889055087</v>
      </c>
      <c r="DC62" s="56">
        <f t="shared" si="563"/>
        <v>50.533794528181446</v>
      </c>
      <c r="DD62" s="56">
        <f t="shared" si="563"/>
        <v>51.034970167307804</v>
      </c>
      <c r="DE62" s="56">
        <f t="shared" si="563"/>
        <v>51.536145806434163</v>
      </c>
      <c r="DF62" s="56">
        <f t="shared" si="563"/>
        <v>52.037321445560522</v>
      </c>
      <c r="DG62" s="56">
        <f t="shared" si="563"/>
        <v>52.538497084686881</v>
      </c>
      <c r="DH62" s="56">
        <f t="shared" si="563"/>
        <v>53.03967272381324</v>
      </c>
      <c r="DI62" s="56">
        <f t="shared" ref="DI62:FT62" si="564">DH62+($AV62-$AU62)</f>
        <v>53.540848362939599</v>
      </c>
      <c r="DJ62" s="56">
        <f t="shared" si="564"/>
        <v>54.042024002065958</v>
      </c>
      <c r="DK62" s="56">
        <f t="shared" si="564"/>
        <v>54.543199641192317</v>
      </c>
      <c r="DL62" s="56">
        <f t="shared" si="564"/>
        <v>55.044375280318675</v>
      </c>
      <c r="DM62" s="56">
        <f t="shared" si="564"/>
        <v>55.545550919445034</v>
      </c>
      <c r="DN62" s="56">
        <f t="shared" si="564"/>
        <v>56.046726558571393</v>
      </c>
      <c r="DO62" s="56">
        <f t="shared" si="564"/>
        <v>56.547902197697752</v>
      </c>
      <c r="DP62" s="56">
        <f t="shared" si="564"/>
        <v>57.049077836824111</v>
      </c>
      <c r="DQ62" s="56">
        <f t="shared" si="564"/>
        <v>57.55025347595047</v>
      </c>
      <c r="DR62" s="56">
        <f t="shared" si="564"/>
        <v>58.051429115076829</v>
      </c>
      <c r="DS62" s="56">
        <f t="shared" si="564"/>
        <v>58.552604754203188</v>
      </c>
      <c r="DT62" s="56">
        <f t="shared" si="564"/>
        <v>59.053780393329546</v>
      </c>
      <c r="DU62" s="56">
        <f t="shared" si="564"/>
        <v>59.554956032455905</v>
      </c>
      <c r="DV62" s="56">
        <f t="shared" si="564"/>
        <v>60.056131671582264</v>
      </c>
      <c r="DW62" s="56">
        <f t="shared" si="564"/>
        <v>60.557307310708623</v>
      </c>
      <c r="DX62" s="56">
        <f t="shared" si="564"/>
        <v>61.058482949834982</v>
      </c>
      <c r="DY62" s="56">
        <f t="shared" si="564"/>
        <v>61.559658588961341</v>
      </c>
      <c r="DZ62" s="56">
        <f t="shared" si="564"/>
        <v>62.0608342280877</v>
      </c>
      <c r="EA62" s="56">
        <f t="shared" si="564"/>
        <v>62.562009867214059</v>
      </c>
      <c r="EB62" s="56">
        <f t="shared" si="564"/>
        <v>63.063185506340417</v>
      </c>
      <c r="EC62" s="56">
        <f t="shared" si="564"/>
        <v>63.564361145466776</v>
      </c>
      <c r="ED62" s="56">
        <f t="shared" si="564"/>
        <v>64.065536784593135</v>
      </c>
      <c r="EE62" s="56">
        <f t="shared" si="564"/>
        <v>64.566712423719494</v>
      </c>
      <c r="EF62" s="56">
        <f t="shared" si="564"/>
        <v>65.067888062845853</v>
      </c>
      <c r="EG62" s="56">
        <f t="shared" si="564"/>
        <v>65.569063701972212</v>
      </c>
      <c r="EH62" s="56">
        <f t="shared" si="564"/>
        <v>66.070239341098571</v>
      </c>
      <c r="EI62" s="56">
        <f t="shared" si="564"/>
        <v>66.57141498022493</v>
      </c>
      <c r="EJ62" s="56">
        <f t="shared" si="564"/>
        <v>67.072590619351288</v>
      </c>
      <c r="EK62" s="56">
        <f t="shared" si="564"/>
        <v>67.573766258477647</v>
      </c>
      <c r="EL62" s="56">
        <f t="shared" si="564"/>
        <v>68.074941897604006</v>
      </c>
      <c r="EM62" s="56">
        <f t="shared" si="564"/>
        <v>68.576117536730365</v>
      </c>
      <c r="EN62" s="56">
        <f t="shared" si="564"/>
        <v>69.077293175856724</v>
      </c>
      <c r="EO62" s="56">
        <f t="shared" si="564"/>
        <v>69.578468814983083</v>
      </c>
      <c r="EP62" s="56">
        <f t="shared" si="564"/>
        <v>70.079644454109442</v>
      </c>
      <c r="EQ62" s="56">
        <f t="shared" si="564"/>
        <v>70.580820093235801</v>
      </c>
      <c r="ER62" s="56">
        <f t="shared" si="564"/>
        <v>71.081995732362159</v>
      </c>
      <c r="ES62" s="56">
        <f t="shared" si="564"/>
        <v>71.583171371488518</v>
      </c>
      <c r="ET62" s="56">
        <f t="shared" si="564"/>
        <v>72.084347010614877</v>
      </c>
      <c r="EU62" s="56">
        <f t="shared" si="564"/>
        <v>72.585522649741236</v>
      </c>
      <c r="EV62" s="56">
        <f t="shared" si="564"/>
        <v>73.086698288867595</v>
      </c>
      <c r="EW62" s="56">
        <f t="shared" si="564"/>
        <v>73.587873927993954</v>
      </c>
      <c r="EX62" s="56">
        <f t="shared" si="564"/>
        <v>74.089049567120313</v>
      </c>
      <c r="EY62" s="56">
        <f t="shared" si="564"/>
        <v>74.590225206246672</v>
      </c>
      <c r="EZ62" s="56">
        <f t="shared" si="564"/>
        <v>75.09140084537303</v>
      </c>
      <c r="FA62" s="56">
        <f t="shared" si="564"/>
        <v>75.592576484499389</v>
      </c>
      <c r="FB62" s="56">
        <f t="shared" si="564"/>
        <v>76.093752123625748</v>
      </c>
      <c r="FC62" s="56">
        <f t="shared" si="564"/>
        <v>76.594927762752107</v>
      </c>
      <c r="FD62" s="56">
        <f t="shared" si="564"/>
        <v>77.096103401878466</v>
      </c>
      <c r="FE62" s="56">
        <f t="shared" si="564"/>
        <v>77.597279041004825</v>
      </c>
      <c r="FF62" s="56">
        <f t="shared" si="564"/>
        <v>78.098454680131184</v>
      </c>
      <c r="FG62" s="56">
        <f t="shared" si="564"/>
        <v>78.599630319257543</v>
      </c>
      <c r="FH62" s="56">
        <f t="shared" si="564"/>
        <v>79.100805958383901</v>
      </c>
      <c r="FI62" s="56">
        <f t="shared" si="564"/>
        <v>79.60198159751026</v>
      </c>
      <c r="FJ62" s="56">
        <f t="shared" si="564"/>
        <v>80.103157236636619</v>
      </c>
      <c r="FK62" s="56">
        <f t="shared" si="564"/>
        <v>80.604332875762978</v>
      </c>
      <c r="FL62" s="56">
        <f t="shared" si="564"/>
        <v>81.105508514889337</v>
      </c>
      <c r="FM62" s="56">
        <f t="shared" si="564"/>
        <v>81.606684154015696</v>
      </c>
      <c r="FN62" s="56">
        <f t="shared" si="564"/>
        <v>82.107859793142055</v>
      </c>
      <c r="FO62" s="56">
        <f t="shared" si="564"/>
        <v>82.609035432268414</v>
      </c>
      <c r="FP62" s="56">
        <f t="shared" si="564"/>
        <v>83.110211071394772</v>
      </c>
      <c r="FQ62" s="56">
        <f t="shared" si="564"/>
        <v>83.611386710521131</v>
      </c>
      <c r="FR62" s="56">
        <f t="shared" si="564"/>
        <v>84.11256234964749</v>
      </c>
      <c r="FS62" s="56">
        <f t="shared" si="564"/>
        <v>84.613737988773849</v>
      </c>
      <c r="FT62" s="56">
        <f t="shared" si="564"/>
        <v>85.114913627900208</v>
      </c>
      <c r="FU62" s="56">
        <f t="shared" ref="FU62" si="565">FT62+($AV62-$AU62)</f>
        <v>85.616089267026567</v>
      </c>
      <c r="FV62" s="56">
        <f t="shared" si="538"/>
        <v>86.117264906152926</v>
      </c>
      <c r="FW62" s="56">
        <f t="shared" si="538"/>
        <v>86.618440545279284</v>
      </c>
      <c r="FX62" s="56">
        <f t="shared" si="538"/>
        <v>87.119616184405643</v>
      </c>
      <c r="FY62" s="56">
        <f t="shared" si="538"/>
        <v>87.620791823532002</v>
      </c>
      <c r="FZ62" s="56">
        <f t="shared" si="538"/>
        <v>88.121967462658361</v>
      </c>
      <c r="GA62" s="56">
        <f t="shared" si="538"/>
        <v>88.62314310178472</v>
      </c>
      <c r="GB62" s="56">
        <f t="shared" si="538"/>
        <v>89.124318740911079</v>
      </c>
      <c r="GC62" s="56">
        <f t="shared" si="538"/>
        <v>89.625494380037438</v>
      </c>
      <c r="GD62" s="56">
        <f t="shared" si="538"/>
        <v>90.126670019163797</v>
      </c>
      <c r="GE62" s="56">
        <f t="shared" si="538"/>
        <v>90.627845658290155</v>
      </c>
      <c r="GF62" s="56">
        <f t="shared" si="538"/>
        <v>91.129021297416514</v>
      </c>
      <c r="GG62" s="56">
        <f t="shared" si="538"/>
        <v>91.630196936542873</v>
      </c>
      <c r="GH62" s="56">
        <f t="shared" si="538"/>
        <v>92.131372575669232</v>
      </c>
      <c r="GI62" s="56">
        <f t="shared" si="538"/>
        <v>92.632548214795591</v>
      </c>
      <c r="GJ62" s="56">
        <f t="shared" si="538"/>
        <v>93.13372385392195</v>
      </c>
      <c r="GK62" s="56">
        <f t="shared" si="538"/>
        <v>93.634899493048309</v>
      </c>
      <c r="GL62" s="56">
        <f t="shared" si="538"/>
        <v>94.136075132174668</v>
      </c>
      <c r="GM62" s="56">
        <f t="shared" si="538"/>
        <v>94.637250771301026</v>
      </c>
      <c r="GN62" s="56">
        <f t="shared" si="538"/>
        <v>95.138426410427385</v>
      </c>
      <c r="GO62" s="56">
        <f t="shared" si="538"/>
        <v>95.639602049553744</v>
      </c>
      <c r="GP62" s="56">
        <f t="shared" si="538"/>
        <v>96.140777688680103</v>
      </c>
      <c r="GQ62" s="56">
        <f t="shared" si="538"/>
        <v>96.641953327806462</v>
      </c>
      <c r="GR62" s="56">
        <f t="shared" si="538"/>
        <v>97.143128966932821</v>
      </c>
      <c r="GS62" s="2"/>
    </row>
    <row r="63" spans="1:201" x14ac:dyDescent="0.25">
      <c r="A63" s="32" t="str">
        <f>Data_Enersys_VRLA!A351</f>
        <v>Enersys Powersafe SBS C11</v>
      </c>
      <c r="B63" s="56">
        <f t="shared" si="498"/>
        <v>0.48355388322834314</v>
      </c>
      <c r="C63" s="56">
        <f t="shared" si="553"/>
        <v>0.48355388322834314</v>
      </c>
      <c r="D63" s="56">
        <f t="shared" si="553"/>
        <v>0.48355388322834314</v>
      </c>
      <c r="E63" s="56">
        <f t="shared" si="553"/>
        <v>0.48355388322834314</v>
      </c>
      <c r="F63" s="56">
        <f t="shared" si="553"/>
        <v>0.48355388322834314</v>
      </c>
      <c r="G63" s="56">
        <f t="shared" si="553"/>
        <v>0.48355388322834314</v>
      </c>
      <c r="H63" s="68">
        <f>VLOOKUP(H$47,Data_Enersys_VRLA!$A$356:$E$375,5)</f>
        <v>0.48355388322834314</v>
      </c>
      <c r="I63" s="68">
        <f>VLOOKUP(I$47,Data_Enersys_VRLA!$A$356:$E$375,5)</f>
        <v>0.62551271534044295</v>
      </c>
      <c r="J63" s="68">
        <f>VLOOKUP(J$47,Data_Enersys_VRLA!$A$356:$E$375,5)</f>
        <v>0.75627334942308322</v>
      </c>
      <c r="K63" s="69">
        <f t="shared" si="499"/>
        <v>0.93731825288695969</v>
      </c>
      <c r="L63" s="68">
        <f>VLOOKUP(L$47,Data_Enersys_VRLA!$A$356:$E$375,5)</f>
        <v>1.1183631563508361</v>
      </c>
      <c r="M63" s="69">
        <f t="shared" si="500"/>
        <v>1.3375659036092922</v>
      </c>
      <c r="N63" s="69">
        <f t="shared" si="501"/>
        <v>1.5567686508677483</v>
      </c>
      <c r="O63" s="68">
        <f>VLOOKUP(O$47,Data_Enersys_VRLA!$A$356:$E$375,5)</f>
        <v>1.7759713981262044</v>
      </c>
      <c r="P63" s="56">
        <f t="shared" si="502"/>
        <v>2.9454878240243132</v>
      </c>
      <c r="Q63" s="68">
        <f>VLOOKUP(Q$47,Data_Enersys_VRLA!$A$356:$E$375,5)</f>
        <v>4.1150042499224222</v>
      </c>
      <c r="R63" s="68">
        <f>VLOOKUP(R$47,Data_Enersys_VRLA!$A$356:$E$375,5)</f>
        <v>6.3146997929606616</v>
      </c>
      <c r="S63" s="56">
        <f t="shared" si="503"/>
        <v>6.8409247757073839</v>
      </c>
      <c r="T63" s="68">
        <f>VLOOKUP(T$47,Data_Enersys_VRLA!$A$356:$E$375,5)</f>
        <v>7.3671497584541052</v>
      </c>
      <c r="U63" s="56">
        <f t="shared" si="504"/>
        <v>7.8846768076017089</v>
      </c>
      <c r="V63" s="68">
        <f>VLOOKUP(V$47,Data_Enersys_VRLA!$A$356:$E$375,5)</f>
        <v>8.4022038567493116</v>
      </c>
      <c r="W63" s="56">
        <f t="shared" si="505"/>
        <v>8.7253847182995976</v>
      </c>
      <c r="X63" s="68">
        <f>VLOOKUP(X$47,Data_Enersys_VRLA!$A$356:$E$375,5)</f>
        <v>9.0485655798498836</v>
      </c>
      <c r="Y63" s="56">
        <f t="shared" si="506"/>
        <v>9.5462366867416275</v>
      </c>
      <c r="Z63" s="68">
        <f>VLOOKUP(Z$47,Data_Enersys_VRLA!$A$356:$E$375,5)</f>
        <v>10.043907793633371</v>
      </c>
      <c r="AA63" s="56">
        <f t="shared" si="507"/>
        <v>10.534586561484748</v>
      </c>
      <c r="AB63" s="68">
        <f>VLOOKUP(AB$47,Data_Enersys_VRLA!$A$356:$E$375,5)</f>
        <v>11.025265329336122</v>
      </c>
      <c r="AC63" s="56">
        <f t="shared" si="508"/>
        <v>11.491374107486918</v>
      </c>
      <c r="AD63" s="56">
        <f t="shared" si="509"/>
        <v>11.957482885637713</v>
      </c>
      <c r="AE63" s="56">
        <f t="shared" si="510"/>
        <v>12.423591663788509</v>
      </c>
      <c r="AF63" s="56">
        <f t="shared" si="511"/>
        <v>12.889700441939304</v>
      </c>
      <c r="AG63" s="56">
        <f t="shared" si="512"/>
        <v>13.355809220090098</v>
      </c>
      <c r="AH63" s="56">
        <f t="shared" si="513"/>
        <v>13.821917998240895</v>
      </c>
      <c r="AI63" s="56">
        <f t="shared" si="514"/>
        <v>14.288026776391689</v>
      </c>
      <c r="AJ63" s="56">
        <f t="shared" si="515"/>
        <v>14.754135554542485</v>
      </c>
      <c r="AK63" s="56">
        <f t="shared" si="516"/>
        <v>15.22024433269328</v>
      </c>
      <c r="AL63" s="56">
        <f t="shared" si="517"/>
        <v>15.686353110844076</v>
      </c>
      <c r="AM63" s="56">
        <f t="shared" si="518"/>
        <v>16.152461888994871</v>
      </c>
      <c r="AN63" s="56">
        <f t="shared" si="519"/>
        <v>16.618570667145669</v>
      </c>
      <c r="AO63" s="56">
        <f t="shared" si="520"/>
        <v>17.084679445296462</v>
      </c>
      <c r="AP63" s="56">
        <f t="shared" si="521"/>
        <v>17.550788223447256</v>
      </c>
      <c r="AQ63" s="56">
        <f t="shared" si="522"/>
        <v>18.016897001598053</v>
      </c>
      <c r="AR63" s="56">
        <f t="shared" si="523"/>
        <v>18.483005779748847</v>
      </c>
      <c r="AS63" s="56">
        <f t="shared" si="524"/>
        <v>18.949114557899644</v>
      </c>
      <c r="AT63" s="56">
        <f t="shared" si="525"/>
        <v>19.415223336050438</v>
      </c>
      <c r="AU63" s="56">
        <f t="shared" si="526"/>
        <v>19.881332114201236</v>
      </c>
      <c r="AV63" s="68">
        <f>VLOOKUP(AV$47,Data_Enersys_VRLA!$A$356:$E$375,5)</f>
        <v>20.347440892352029</v>
      </c>
      <c r="AW63" s="56">
        <f t="shared" ref="AW63:DH63" si="566">AV63+($AV63-$AU63)</f>
        <v>20.813549670502823</v>
      </c>
      <c r="AX63" s="56">
        <f t="shared" si="566"/>
        <v>21.279658448653617</v>
      </c>
      <c r="AY63" s="56">
        <f t="shared" si="566"/>
        <v>21.745767226804411</v>
      </c>
      <c r="AZ63" s="56">
        <f t="shared" si="566"/>
        <v>22.211876004955204</v>
      </c>
      <c r="BA63" s="56">
        <f t="shared" si="566"/>
        <v>22.677984783105998</v>
      </c>
      <c r="BB63" s="56">
        <f t="shared" si="566"/>
        <v>23.144093561256792</v>
      </c>
      <c r="BC63" s="56">
        <f t="shared" si="566"/>
        <v>23.610202339407586</v>
      </c>
      <c r="BD63" s="56">
        <f t="shared" si="566"/>
        <v>24.076311117558379</v>
      </c>
      <c r="BE63" s="56">
        <f t="shared" si="566"/>
        <v>24.542419895709173</v>
      </c>
      <c r="BF63" s="56">
        <f t="shared" si="566"/>
        <v>25.008528673859967</v>
      </c>
      <c r="BG63" s="56">
        <f t="shared" si="566"/>
        <v>25.474637452010761</v>
      </c>
      <c r="BH63" s="56">
        <f t="shared" si="566"/>
        <v>25.940746230161555</v>
      </c>
      <c r="BI63" s="56">
        <f t="shared" si="566"/>
        <v>26.406855008312348</v>
      </c>
      <c r="BJ63" s="56">
        <f t="shared" si="566"/>
        <v>26.872963786463142</v>
      </c>
      <c r="BK63" s="56">
        <f t="shared" si="566"/>
        <v>27.339072564613936</v>
      </c>
      <c r="BL63" s="56">
        <f t="shared" si="566"/>
        <v>27.80518134276473</v>
      </c>
      <c r="BM63" s="56">
        <f t="shared" si="566"/>
        <v>28.271290120915523</v>
      </c>
      <c r="BN63" s="56">
        <f t="shared" si="566"/>
        <v>28.737398899066317</v>
      </c>
      <c r="BO63" s="56">
        <f t="shared" si="566"/>
        <v>29.203507677217111</v>
      </c>
      <c r="BP63" s="56">
        <f t="shared" si="566"/>
        <v>29.669616455367905</v>
      </c>
      <c r="BQ63" s="56">
        <f t="shared" si="566"/>
        <v>30.135725233518698</v>
      </c>
      <c r="BR63" s="56">
        <f t="shared" si="566"/>
        <v>30.601834011669492</v>
      </c>
      <c r="BS63" s="56">
        <f t="shared" si="566"/>
        <v>31.067942789820286</v>
      </c>
      <c r="BT63" s="56">
        <f t="shared" si="566"/>
        <v>31.53405156797108</v>
      </c>
      <c r="BU63" s="56">
        <f t="shared" si="566"/>
        <v>32.000160346121874</v>
      </c>
      <c r="BV63" s="56">
        <f t="shared" si="566"/>
        <v>32.466269124272671</v>
      </c>
      <c r="BW63" s="56">
        <f t="shared" si="566"/>
        <v>32.932377902423468</v>
      </c>
      <c r="BX63" s="56">
        <f t="shared" si="566"/>
        <v>33.398486680574266</v>
      </c>
      <c r="BY63" s="56">
        <f t="shared" si="566"/>
        <v>33.864595458725063</v>
      </c>
      <c r="BZ63" s="56">
        <f t="shared" si="566"/>
        <v>34.33070423687586</v>
      </c>
      <c r="CA63" s="56">
        <f t="shared" si="566"/>
        <v>34.796813015026657</v>
      </c>
      <c r="CB63" s="56">
        <f t="shared" si="566"/>
        <v>35.262921793177455</v>
      </c>
      <c r="CC63" s="56">
        <f t="shared" si="566"/>
        <v>35.729030571328252</v>
      </c>
      <c r="CD63" s="56">
        <f t="shared" si="566"/>
        <v>36.195139349479049</v>
      </c>
      <c r="CE63" s="56">
        <f t="shared" si="566"/>
        <v>36.661248127629847</v>
      </c>
      <c r="CF63" s="56">
        <f t="shared" si="566"/>
        <v>37.127356905780644</v>
      </c>
      <c r="CG63" s="56">
        <f t="shared" si="566"/>
        <v>37.593465683931441</v>
      </c>
      <c r="CH63" s="56">
        <f t="shared" si="566"/>
        <v>38.059574462082239</v>
      </c>
      <c r="CI63" s="56">
        <f t="shared" si="566"/>
        <v>38.525683240233036</v>
      </c>
      <c r="CJ63" s="56">
        <f t="shared" si="566"/>
        <v>38.991792018383833</v>
      </c>
      <c r="CK63" s="56">
        <f t="shared" si="566"/>
        <v>39.457900796534631</v>
      </c>
      <c r="CL63" s="56">
        <f t="shared" si="566"/>
        <v>39.924009574685428</v>
      </c>
      <c r="CM63" s="56">
        <f t="shared" si="566"/>
        <v>40.390118352836225</v>
      </c>
      <c r="CN63" s="56">
        <f t="shared" si="566"/>
        <v>40.856227130987023</v>
      </c>
      <c r="CO63" s="56">
        <f t="shared" si="566"/>
        <v>41.32233590913782</v>
      </c>
      <c r="CP63" s="56">
        <f t="shared" si="566"/>
        <v>41.788444687288617</v>
      </c>
      <c r="CQ63" s="56">
        <f t="shared" si="566"/>
        <v>42.254553465439415</v>
      </c>
      <c r="CR63" s="56">
        <f t="shared" si="566"/>
        <v>42.720662243590212</v>
      </c>
      <c r="CS63" s="56">
        <f t="shared" si="566"/>
        <v>43.186771021741009</v>
      </c>
      <c r="CT63" s="56">
        <f t="shared" si="566"/>
        <v>43.652879799891807</v>
      </c>
      <c r="CU63" s="56">
        <f t="shared" si="566"/>
        <v>44.118988578042604</v>
      </c>
      <c r="CV63" s="56">
        <f t="shared" si="566"/>
        <v>44.585097356193401</v>
      </c>
      <c r="CW63" s="56">
        <f t="shared" si="566"/>
        <v>45.051206134344199</v>
      </c>
      <c r="CX63" s="56">
        <f t="shared" si="566"/>
        <v>45.517314912494996</v>
      </c>
      <c r="CY63" s="56">
        <f t="shared" si="566"/>
        <v>45.983423690645793</v>
      </c>
      <c r="CZ63" s="56">
        <f t="shared" si="566"/>
        <v>46.44953246879659</v>
      </c>
      <c r="DA63" s="56">
        <f t="shared" si="566"/>
        <v>46.915641246947388</v>
      </c>
      <c r="DB63" s="56">
        <f t="shared" si="566"/>
        <v>47.381750025098185</v>
      </c>
      <c r="DC63" s="56">
        <f t="shared" si="566"/>
        <v>47.847858803248982</v>
      </c>
      <c r="DD63" s="56">
        <f t="shared" si="566"/>
        <v>48.31396758139978</v>
      </c>
      <c r="DE63" s="56">
        <f t="shared" si="566"/>
        <v>48.780076359550577</v>
      </c>
      <c r="DF63" s="56">
        <f t="shared" si="566"/>
        <v>49.246185137701374</v>
      </c>
      <c r="DG63" s="56">
        <f t="shared" si="566"/>
        <v>49.712293915852172</v>
      </c>
      <c r="DH63" s="56">
        <f t="shared" si="566"/>
        <v>50.178402694002969</v>
      </c>
      <c r="DI63" s="56">
        <f t="shared" ref="DI63:FT63" si="567">DH63+($AV63-$AU63)</f>
        <v>50.644511472153766</v>
      </c>
      <c r="DJ63" s="56">
        <f t="shared" si="567"/>
        <v>51.110620250304564</v>
      </c>
      <c r="DK63" s="56">
        <f t="shared" si="567"/>
        <v>51.576729028455361</v>
      </c>
      <c r="DL63" s="56">
        <f t="shared" si="567"/>
        <v>52.042837806606158</v>
      </c>
      <c r="DM63" s="56">
        <f t="shared" si="567"/>
        <v>52.508946584756956</v>
      </c>
      <c r="DN63" s="56">
        <f t="shared" si="567"/>
        <v>52.975055362907753</v>
      </c>
      <c r="DO63" s="56">
        <f t="shared" si="567"/>
        <v>53.44116414105855</v>
      </c>
      <c r="DP63" s="56">
        <f t="shared" si="567"/>
        <v>53.907272919209348</v>
      </c>
      <c r="DQ63" s="56">
        <f t="shared" si="567"/>
        <v>54.373381697360145</v>
      </c>
      <c r="DR63" s="56">
        <f t="shared" si="567"/>
        <v>54.839490475510942</v>
      </c>
      <c r="DS63" s="56">
        <f t="shared" si="567"/>
        <v>55.30559925366174</v>
      </c>
      <c r="DT63" s="56">
        <f t="shared" si="567"/>
        <v>55.771708031812537</v>
      </c>
      <c r="DU63" s="56">
        <f t="shared" si="567"/>
        <v>56.237816809963334</v>
      </c>
      <c r="DV63" s="56">
        <f t="shared" si="567"/>
        <v>56.703925588114132</v>
      </c>
      <c r="DW63" s="56">
        <f t="shared" si="567"/>
        <v>57.170034366264929</v>
      </c>
      <c r="DX63" s="56">
        <f t="shared" si="567"/>
        <v>57.636143144415726</v>
      </c>
      <c r="DY63" s="56">
        <f t="shared" si="567"/>
        <v>58.102251922566523</v>
      </c>
      <c r="DZ63" s="56">
        <f t="shared" si="567"/>
        <v>58.568360700717321</v>
      </c>
      <c r="EA63" s="56">
        <f t="shared" si="567"/>
        <v>59.034469478868118</v>
      </c>
      <c r="EB63" s="56">
        <f t="shared" si="567"/>
        <v>59.500578257018915</v>
      </c>
      <c r="EC63" s="56">
        <f t="shared" si="567"/>
        <v>59.966687035169713</v>
      </c>
      <c r="ED63" s="56">
        <f t="shared" si="567"/>
        <v>60.43279581332051</v>
      </c>
      <c r="EE63" s="56">
        <f t="shared" si="567"/>
        <v>60.898904591471307</v>
      </c>
      <c r="EF63" s="56">
        <f t="shared" si="567"/>
        <v>61.365013369622105</v>
      </c>
      <c r="EG63" s="56">
        <f t="shared" si="567"/>
        <v>61.831122147772902</v>
      </c>
      <c r="EH63" s="56">
        <f t="shared" si="567"/>
        <v>62.297230925923699</v>
      </c>
      <c r="EI63" s="56">
        <f t="shared" si="567"/>
        <v>62.763339704074497</v>
      </c>
      <c r="EJ63" s="56">
        <f t="shared" si="567"/>
        <v>63.229448482225294</v>
      </c>
      <c r="EK63" s="56">
        <f t="shared" si="567"/>
        <v>63.695557260376091</v>
      </c>
      <c r="EL63" s="56">
        <f t="shared" si="567"/>
        <v>64.161666038526889</v>
      </c>
      <c r="EM63" s="56">
        <f t="shared" si="567"/>
        <v>64.627774816677686</v>
      </c>
      <c r="EN63" s="56">
        <f t="shared" si="567"/>
        <v>65.093883594828483</v>
      </c>
      <c r="EO63" s="56">
        <f t="shared" si="567"/>
        <v>65.559992372979281</v>
      </c>
      <c r="EP63" s="56">
        <f t="shared" si="567"/>
        <v>66.026101151130078</v>
      </c>
      <c r="EQ63" s="56">
        <f t="shared" si="567"/>
        <v>66.492209929280875</v>
      </c>
      <c r="ER63" s="56">
        <f t="shared" si="567"/>
        <v>66.958318707431673</v>
      </c>
      <c r="ES63" s="56">
        <f t="shared" si="567"/>
        <v>67.42442748558247</v>
      </c>
      <c r="ET63" s="56">
        <f t="shared" si="567"/>
        <v>67.890536263733267</v>
      </c>
      <c r="EU63" s="56">
        <f t="shared" si="567"/>
        <v>68.356645041884065</v>
      </c>
      <c r="EV63" s="56">
        <f t="shared" si="567"/>
        <v>68.822753820034862</v>
      </c>
      <c r="EW63" s="56">
        <f t="shared" si="567"/>
        <v>69.288862598185659</v>
      </c>
      <c r="EX63" s="56">
        <f t="shared" si="567"/>
        <v>69.754971376336457</v>
      </c>
      <c r="EY63" s="56">
        <f t="shared" si="567"/>
        <v>70.221080154487254</v>
      </c>
      <c r="EZ63" s="56">
        <f t="shared" si="567"/>
        <v>70.687188932638051</v>
      </c>
      <c r="FA63" s="56">
        <f t="shared" si="567"/>
        <v>71.153297710788848</v>
      </c>
      <c r="FB63" s="56">
        <f t="shared" si="567"/>
        <v>71.619406488939646</v>
      </c>
      <c r="FC63" s="56">
        <f t="shared" si="567"/>
        <v>72.085515267090443</v>
      </c>
      <c r="FD63" s="56">
        <f t="shared" si="567"/>
        <v>72.55162404524124</v>
      </c>
      <c r="FE63" s="56">
        <f t="shared" si="567"/>
        <v>73.017732823392038</v>
      </c>
      <c r="FF63" s="56">
        <f t="shared" si="567"/>
        <v>73.483841601542835</v>
      </c>
      <c r="FG63" s="56">
        <f t="shared" si="567"/>
        <v>73.949950379693632</v>
      </c>
      <c r="FH63" s="56">
        <f t="shared" si="567"/>
        <v>74.41605915784443</v>
      </c>
      <c r="FI63" s="56">
        <f t="shared" si="567"/>
        <v>74.882167935995227</v>
      </c>
      <c r="FJ63" s="56">
        <f t="shared" si="567"/>
        <v>75.348276714146024</v>
      </c>
      <c r="FK63" s="56">
        <f t="shared" si="567"/>
        <v>75.814385492296822</v>
      </c>
      <c r="FL63" s="56">
        <f t="shared" si="567"/>
        <v>76.280494270447619</v>
      </c>
      <c r="FM63" s="56">
        <f t="shared" si="567"/>
        <v>76.746603048598416</v>
      </c>
      <c r="FN63" s="56">
        <f t="shared" si="567"/>
        <v>77.212711826749214</v>
      </c>
      <c r="FO63" s="56">
        <f t="shared" si="567"/>
        <v>77.678820604900011</v>
      </c>
      <c r="FP63" s="56">
        <f t="shared" si="567"/>
        <v>78.144929383050808</v>
      </c>
      <c r="FQ63" s="56">
        <f t="shared" si="567"/>
        <v>78.611038161201606</v>
      </c>
      <c r="FR63" s="56">
        <f t="shared" si="567"/>
        <v>79.077146939352403</v>
      </c>
      <c r="FS63" s="56">
        <f t="shared" si="567"/>
        <v>79.5432557175032</v>
      </c>
      <c r="FT63" s="56">
        <f t="shared" si="567"/>
        <v>80.009364495653998</v>
      </c>
      <c r="FU63" s="56">
        <f t="shared" ref="FU63" si="568">FT63+($AV63-$AU63)</f>
        <v>80.475473273804795</v>
      </c>
      <c r="FV63" s="56">
        <f t="shared" si="538"/>
        <v>80.941582051955592</v>
      </c>
      <c r="FW63" s="56">
        <f t="shared" ref="FW63:GR63" si="569">FV63+($AV63-$AU63)</f>
        <v>81.40769083010639</v>
      </c>
      <c r="FX63" s="56">
        <f t="shared" si="569"/>
        <v>81.873799608257187</v>
      </c>
      <c r="FY63" s="56">
        <f t="shared" si="569"/>
        <v>82.339908386407984</v>
      </c>
      <c r="FZ63" s="56">
        <f t="shared" si="569"/>
        <v>82.806017164558781</v>
      </c>
      <c r="GA63" s="56">
        <f t="shared" si="569"/>
        <v>83.272125942709579</v>
      </c>
      <c r="GB63" s="56">
        <f t="shared" si="569"/>
        <v>83.738234720860376</v>
      </c>
      <c r="GC63" s="56">
        <f t="shared" si="569"/>
        <v>84.204343499011173</v>
      </c>
      <c r="GD63" s="56">
        <f t="shared" si="569"/>
        <v>84.670452277161971</v>
      </c>
      <c r="GE63" s="56">
        <f t="shared" si="569"/>
        <v>85.136561055312768</v>
      </c>
      <c r="GF63" s="56">
        <f t="shared" si="569"/>
        <v>85.602669833463565</v>
      </c>
      <c r="GG63" s="56">
        <f t="shared" si="569"/>
        <v>86.068778611614363</v>
      </c>
      <c r="GH63" s="56">
        <f t="shared" si="569"/>
        <v>86.53488738976516</v>
      </c>
      <c r="GI63" s="56">
        <f t="shared" si="569"/>
        <v>87.000996167915957</v>
      </c>
      <c r="GJ63" s="56">
        <f t="shared" si="569"/>
        <v>87.467104946066755</v>
      </c>
      <c r="GK63" s="56">
        <f t="shared" si="569"/>
        <v>87.933213724217552</v>
      </c>
      <c r="GL63" s="56">
        <f t="shared" si="569"/>
        <v>88.399322502368349</v>
      </c>
      <c r="GM63" s="56">
        <f t="shared" si="569"/>
        <v>88.865431280519147</v>
      </c>
      <c r="GN63" s="56">
        <f t="shared" si="569"/>
        <v>89.331540058669944</v>
      </c>
      <c r="GO63" s="56">
        <f t="shared" si="569"/>
        <v>89.797648836820741</v>
      </c>
      <c r="GP63" s="56">
        <f t="shared" si="569"/>
        <v>90.263757614971539</v>
      </c>
      <c r="GQ63" s="56">
        <f t="shared" si="569"/>
        <v>90.729866393122336</v>
      </c>
      <c r="GR63" s="56">
        <f t="shared" si="569"/>
        <v>91.195975171273133</v>
      </c>
      <c r="GS63" s="2"/>
    </row>
  </sheetData>
  <sortState ref="A1:GR38">
    <sortCondition ref="A23"/>
  </sortState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14"/>
  <sheetViews>
    <sheetView workbookViewId="0">
      <selection sqref="A1:F1"/>
    </sheetView>
  </sheetViews>
  <sheetFormatPr defaultColWidth="9.109375" defaultRowHeight="13.2" x14ac:dyDescent="0.25"/>
  <cols>
    <col min="1" max="6" width="12.6640625" style="2" customWidth="1"/>
    <col min="7" max="16384" width="9.109375" style="2"/>
  </cols>
  <sheetData>
    <row r="1" spans="1:13" x14ac:dyDescent="0.25">
      <c r="A1" s="89" t="s">
        <v>92</v>
      </c>
      <c r="B1" s="89"/>
      <c r="C1" s="89"/>
      <c r="D1" s="89"/>
      <c r="E1" s="89"/>
      <c r="F1" s="90"/>
      <c r="G1" s="2" t="s">
        <v>97</v>
      </c>
    </row>
    <row r="2" spans="1:13" ht="15.75" customHeight="1" x14ac:dyDescent="0.25">
      <c r="A2" s="39" t="s">
        <v>5</v>
      </c>
      <c r="B2" s="51">
        <v>7.4</v>
      </c>
      <c r="C2" s="39" t="s">
        <v>70</v>
      </c>
      <c r="D2" s="52" t="s">
        <v>50</v>
      </c>
      <c r="E2" s="39" t="s">
        <v>71</v>
      </c>
      <c r="F2" s="53" t="s">
        <v>48</v>
      </c>
    </row>
    <row r="3" spans="1:13" ht="12.75" customHeight="1" x14ac:dyDescent="0.25">
      <c r="A3" s="84" t="s">
        <v>4</v>
      </c>
      <c r="B3" s="86" t="s">
        <v>49</v>
      </c>
      <c r="C3" s="86" t="s">
        <v>74</v>
      </c>
      <c r="D3" s="86" t="s">
        <v>46</v>
      </c>
      <c r="E3" s="84" t="s">
        <v>45</v>
      </c>
      <c r="F3" s="84"/>
      <c r="K3" s="86" t="s">
        <v>73</v>
      </c>
      <c r="L3" s="86" t="s">
        <v>47</v>
      </c>
      <c r="M3" s="86" t="s">
        <v>72</v>
      </c>
    </row>
    <row r="4" spans="1:13" ht="27" customHeight="1" x14ac:dyDescent="0.25">
      <c r="A4" s="91"/>
      <c r="B4" s="87"/>
      <c r="C4" s="88"/>
      <c r="D4" s="88"/>
      <c r="E4" s="85"/>
      <c r="F4" s="85"/>
      <c r="K4" s="88"/>
      <c r="L4" s="88"/>
      <c r="M4" s="88"/>
    </row>
    <row r="5" spans="1:13" x14ac:dyDescent="0.25">
      <c r="A5" s="54">
        <v>0</v>
      </c>
      <c r="B5" s="55"/>
      <c r="C5" s="56"/>
      <c r="D5" s="56"/>
      <c r="E5" s="56"/>
      <c r="F5" s="56"/>
      <c r="H5" s="57"/>
      <c r="K5" s="56"/>
      <c r="L5" s="56"/>
      <c r="M5" s="58"/>
    </row>
    <row r="6" spans="1:13" x14ac:dyDescent="0.25">
      <c r="A6" s="54">
        <v>8.3333333333333329E-2</v>
      </c>
      <c r="B6" s="72">
        <v>33.6</v>
      </c>
      <c r="C6" s="56">
        <f>$B$2/($B6*$K6)</f>
        <v>0.22023809523809523</v>
      </c>
      <c r="D6" s="56">
        <f>$B$2/($B6*L6)</f>
        <v>0.23964972278356392</v>
      </c>
      <c r="E6" s="56">
        <f>$B$2/($B6*M6)</f>
        <v>0.28864756911939088</v>
      </c>
      <c r="F6" s="56"/>
      <c r="K6" s="56">
        <v>1</v>
      </c>
      <c r="L6" s="56">
        <v>0.91900000000000004</v>
      </c>
      <c r="M6" s="56">
        <v>0.76300000000000001</v>
      </c>
    </row>
    <row r="7" spans="1:13" x14ac:dyDescent="0.25">
      <c r="A7" s="54">
        <v>0.16666666666666666</v>
      </c>
      <c r="B7" s="72">
        <v>21.7</v>
      </c>
      <c r="C7" s="56">
        <f t="shared" ref="C7:C25" si="0">$B$2/($B7*$K7)</f>
        <v>0.34101382488479265</v>
      </c>
      <c r="D7" s="56">
        <f t="shared" ref="D7:D25" si="1">$B$2/($B7*L7)</f>
        <v>0.36550249183793421</v>
      </c>
      <c r="E7" s="56">
        <f t="shared" ref="E7:E25" si="2">$B$2/($B7*M7)</f>
        <v>0.42894820740225492</v>
      </c>
      <c r="F7" s="56"/>
      <c r="K7" s="56">
        <v>1</v>
      </c>
      <c r="L7" s="56">
        <v>0.93300000000000005</v>
      </c>
      <c r="M7" s="56">
        <v>0.79500000000000004</v>
      </c>
    </row>
    <row r="8" spans="1:13" x14ac:dyDescent="0.25">
      <c r="A8" s="54">
        <v>0.25</v>
      </c>
      <c r="B8" s="72">
        <v>16.3</v>
      </c>
      <c r="C8" s="56">
        <f t="shared" si="0"/>
        <v>0.45398773006134968</v>
      </c>
      <c r="D8" s="56">
        <f t="shared" si="1"/>
        <v>0.48296567027803161</v>
      </c>
      <c r="E8" s="56">
        <f t="shared" si="2"/>
        <v>0.55909818973072622</v>
      </c>
      <c r="F8" s="56"/>
      <c r="K8" s="56">
        <v>1</v>
      </c>
      <c r="L8" s="56">
        <v>0.94</v>
      </c>
      <c r="M8" s="56">
        <v>0.81200000000000006</v>
      </c>
    </row>
    <row r="9" spans="1:13" x14ac:dyDescent="0.25">
      <c r="A9" s="54">
        <v>0.33333333333333331</v>
      </c>
      <c r="B9" s="72">
        <v>13.2</v>
      </c>
      <c r="C9" s="56">
        <f t="shared" si="0"/>
        <v>0.56060606060606066</v>
      </c>
      <c r="D9" s="56">
        <f t="shared" si="1"/>
        <v>0.59386235233692863</v>
      </c>
      <c r="E9" s="56">
        <f t="shared" si="2"/>
        <v>0.68034716092968528</v>
      </c>
      <c r="F9" s="56"/>
      <c r="K9" s="56">
        <v>1</v>
      </c>
      <c r="L9" s="56">
        <v>0.94399999999999995</v>
      </c>
      <c r="M9" s="56">
        <v>0.82399999999999995</v>
      </c>
    </row>
    <row r="10" spans="1:13" x14ac:dyDescent="0.25">
      <c r="A10" s="54">
        <v>0.41666666666666669</v>
      </c>
      <c r="B10" s="72">
        <v>11.1</v>
      </c>
      <c r="C10" s="56">
        <f t="shared" si="0"/>
        <v>0.66666666666666674</v>
      </c>
      <c r="D10" s="56">
        <f t="shared" si="1"/>
        <v>0.70323488045007043</v>
      </c>
      <c r="E10" s="56">
        <f t="shared" si="2"/>
        <v>0.80032012805122055</v>
      </c>
      <c r="F10" s="56"/>
      <c r="K10" s="56">
        <v>1</v>
      </c>
      <c r="L10" s="56">
        <v>0.94799999999999995</v>
      </c>
      <c r="M10" s="56">
        <v>0.83299999999999996</v>
      </c>
    </row>
    <row r="11" spans="1:13" x14ac:dyDescent="0.25">
      <c r="A11" s="54">
        <v>0.5</v>
      </c>
      <c r="B11" s="72">
        <v>9.61</v>
      </c>
      <c r="C11" s="56">
        <f t="shared" si="0"/>
        <v>0.77003121748178993</v>
      </c>
      <c r="D11" s="56">
        <f t="shared" si="1"/>
        <v>0.810559176296621</v>
      </c>
      <c r="E11" s="56">
        <f t="shared" si="2"/>
        <v>0.9167038303354641</v>
      </c>
      <c r="F11" s="56"/>
      <c r="K11" s="56">
        <v>1</v>
      </c>
      <c r="L11" s="56">
        <v>0.95</v>
      </c>
      <c r="M11" s="56">
        <v>0.84</v>
      </c>
    </row>
    <row r="12" spans="1:13" x14ac:dyDescent="0.25">
      <c r="A12" s="54">
        <v>0.58333333333333337</v>
      </c>
      <c r="B12" s="72">
        <v>8.49</v>
      </c>
      <c r="C12" s="56">
        <f t="shared" si="0"/>
        <v>0.87161366313309774</v>
      </c>
      <c r="D12" s="56">
        <f t="shared" si="1"/>
        <v>0.91459985638310359</v>
      </c>
      <c r="E12" s="56">
        <f t="shared" si="2"/>
        <v>1.0314954593291097</v>
      </c>
      <c r="F12" s="56"/>
      <c r="K12" s="56">
        <v>1</v>
      </c>
      <c r="L12" s="56">
        <v>0.95299999999999996</v>
      </c>
      <c r="M12" s="56">
        <v>0.84499999999999997</v>
      </c>
    </row>
    <row r="13" spans="1:13" x14ac:dyDescent="0.25">
      <c r="A13" s="54">
        <v>0.66666666666666663</v>
      </c>
      <c r="B13" s="72">
        <v>7.62</v>
      </c>
      <c r="C13" s="56">
        <f t="shared" si="0"/>
        <v>0.97112860892388453</v>
      </c>
      <c r="D13" s="56">
        <f t="shared" si="1"/>
        <v>1.017954516691703</v>
      </c>
      <c r="E13" s="56">
        <f t="shared" si="2"/>
        <v>1.1425042457928054</v>
      </c>
      <c r="F13" s="56"/>
      <c r="K13" s="56">
        <v>1</v>
      </c>
      <c r="L13" s="56">
        <v>0.95399999999999996</v>
      </c>
      <c r="M13" s="56">
        <v>0.85</v>
      </c>
    </row>
    <row r="14" spans="1:13" x14ac:dyDescent="0.25">
      <c r="A14" s="54">
        <v>0.75</v>
      </c>
      <c r="B14" s="72">
        <v>6.92</v>
      </c>
      <c r="C14" s="56">
        <f t="shared" si="0"/>
        <v>1.0693641618497109</v>
      </c>
      <c r="D14" s="56">
        <f t="shared" si="1"/>
        <v>1.11858175925702</v>
      </c>
      <c r="E14" s="56">
        <f t="shared" si="2"/>
        <v>1.2521828593087951</v>
      </c>
      <c r="F14" s="56"/>
      <c r="K14" s="56">
        <v>1</v>
      </c>
      <c r="L14" s="56">
        <v>0.95599999999999996</v>
      </c>
      <c r="M14" s="56">
        <v>0.85399999999999998</v>
      </c>
    </row>
    <row r="15" spans="1:13" x14ac:dyDescent="0.25">
      <c r="A15" s="54">
        <v>1</v>
      </c>
      <c r="B15" s="72">
        <v>5.44</v>
      </c>
      <c r="C15" s="56">
        <f t="shared" si="0"/>
        <v>1.3602941176470589</v>
      </c>
      <c r="D15" s="56">
        <f t="shared" si="1"/>
        <v>1.4184505919155983</v>
      </c>
      <c r="E15" s="56">
        <f t="shared" si="2"/>
        <v>1.5762388385249813</v>
      </c>
      <c r="F15" s="56"/>
      <c r="K15" s="56">
        <v>1</v>
      </c>
      <c r="L15" s="56">
        <v>0.95899999999999996</v>
      </c>
      <c r="M15" s="56">
        <v>0.86299999999999999</v>
      </c>
    </row>
    <row r="16" spans="1:13" x14ac:dyDescent="0.25">
      <c r="A16" s="54">
        <v>2</v>
      </c>
      <c r="B16" s="72">
        <v>3.01</v>
      </c>
      <c r="C16" s="56">
        <f t="shared" si="0"/>
        <v>2.4584717607973423</v>
      </c>
      <c r="D16" s="56">
        <f t="shared" si="1"/>
        <v>2.542369969800768</v>
      </c>
      <c r="E16" s="56">
        <f t="shared" si="2"/>
        <v>2.7810766524856816</v>
      </c>
      <c r="F16" s="56"/>
      <c r="K16" s="56">
        <v>1</v>
      </c>
      <c r="L16" s="56">
        <v>0.96699999999999997</v>
      </c>
      <c r="M16" s="56">
        <v>0.88400000000000001</v>
      </c>
    </row>
    <row r="17" spans="1:13" x14ac:dyDescent="0.25">
      <c r="A17" s="54">
        <v>3</v>
      </c>
      <c r="B17" s="72">
        <v>2.11</v>
      </c>
      <c r="C17" s="56">
        <f t="shared" si="0"/>
        <v>3.5071090047393367</v>
      </c>
      <c r="D17" s="56">
        <f t="shared" si="1"/>
        <v>3.6155762935457081</v>
      </c>
      <c r="E17" s="56">
        <f t="shared" si="2"/>
        <v>3.9273337119141511</v>
      </c>
      <c r="F17" s="56"/>
      <c r="K17" s="56">
        <v>1</v>
      </c>
      <c r="L17" s="56">
        <v>0.97</v>
      </c>
      <c r="M17" s="56">
        <v>0.89300000000000002</v>
      </c>
    </row>
    <row r="18" spans="1:13" x14ac:dyDescent="0.25">
      <c r="A18" s="54">
        <v>4</v>
      </c>
      <c r="B18" s="72">
        <v>1.63</v>
      </c>
      <c r="C18" s="56">
        <f t="shared" si="0"/>
        <v>4.5398773006134974</v>
      </c>
      <c r="D18" s="56">
        <f t="shared" si="1"/>
        <v>4.6706556590673847</v>
      </c>
      <c r="E18" s="56">
        <f t="shared" si="2"/>
        <v>5.0443081117927751</v>
      </c>
      <c r="F18" s="56"/>
      <c r="K18" s="56">
        <v>1</v>
      </c>
      <c r="L18" s="56">
        <v>0.97199999999999998</v>
      </c>
      <c r="M18" s="56">
        <v>0.9</v>
      </c>
    </row>
    <row r="19" spans="1:13" x14ac:dyDescent="0.25">
      <c r="A19" s="54">
        <v>5</v>
      </c>
      <c r="B19" s="72">
        <v>1.34</v>
      </c>
      <c r="C19" s="56">
        <f t="shared" si="0"/>
        <v>5.522388059701492</v>
      </c>
      <c r="D19" s="56">
        <f t="shared" si="1"/>
        <v>5.6756300716356556</v>
      </c>
      <c r="E19" s="56">
        <f t="shared" si="2"/>
        <v>6.1359867330016575</v>
      </c>
      <c r="F19" s="56"/>
      <c r="K19" s="56">
        <v>1</v>
      </c>
      <c r="L19" s="56">
        <v>0.97299999999999998</v>
      </c>
      <c r="M19" s="56">
        <v>0.9</v>
      </c>
    </row>
    <row r="20" spans="1:13" x14ac:dyDescent="0.25">
      <c r="A20" s="54">
        <v>6</v>
      </c>
      <c r="B20" s="72">
        <v>1.1399999999999999</v>
      </c>
      <c r="C20" s="56">
        <f t="shared" si="0"/>
        <v>6.4912280701754392</v>
      </c>
      <c r="D20" s="56">
        <f t="shared" si="1"/>
        <v>6.671354645606824</v>
      </c>
      <c r="E20" s="56">
        <f t="shared" si="2"/>
        <v>7.2124756335282649</v>
      </c>
      <c r="F20" s="56"/>
      <c r="K20" s="56">
        <v>1</v>
      </c>
      <c r="L20" s="56">
        <v>0.97299999999999998</v>
      </c>
      <c r="M20" s="56">
        <v>0.9</v>
      </c>
    </row>
    <row r="21" spans="1:13" x14ac:dyDescent="0.25">
      <c r="A21" s="54">
        <v>7</v>
      </c>
      <c r="B21" s="72">
        <v>1</v>
      </c>
      <c r="C21" s="56">
        <f t="shared" si="0"/>
        <v>7.4</v>
      </c>
      <c r="D21" s="56">
        <f t="shared" si="1"/>
        <v>7.6053442959917783</v>
      </c>
      <c r="E21" s="56">
        <f t="shared" si="2"/>
        <v>8.2222222222222232</v>
      </c>
      <c r="F21" s="56"/>
      <c r="K21" s="56">
        <v>1</v>
      </c>
      <c r="L21" s="56">
        <v>0.97299999999999998</v>
      </c>
      <c r="M21" s="56">
        <v>0.9</v>
      </c>
    </row>
    <row r="22" spans="1:13" x14ac:dyDescent="0.25">
      <c r="A22" s="54">
        <v>8</v>
      </c>
      <c r="B22" s="72">
        <v>0.89</v>
      </c>
      <c r="C22" s="56">
        <f t="shared" si="0"/>
        <v>8.3146067415730336</v>
      </c>
      <c r="D22" s="56">
        <f t="shared" si="1"/>
        <v>8.5278017862287534</v>
      </c>
      <c r="E22" s="56">
        <f t="shared" si="2"/>
        <v>9.1269009237903784</v>
      </c>
      <c r="F22" s="56"/>
      <c r="K22" s="56">
        <v>1</v>
      </c>
      <c r="L22" s="56">
        <v>0.97499999999999998</v>
      </c>
      <c r="M22" s="56">
        <v>0.91100000000000003</v>
      </c>
    </row>
    <row r="23" spans="1:13" x14ac:dyDescent="0.25">
      <c r="A23" s="54">
        <v>9</v>
      </c>
      <c r="B23" s="72">
        <v>0.8</v>
      </c>
      <c r="C23" s="56">
        <f t="shared" si="0"/>
        <v>9.25</v>
      </c>
      <c r="D23" s="56">
        <f t="shared" si="1"/>
        <v>9.4871794871794872</v>
      </c>
      <c r="E23" s="56">
        <f t="shared" si="2"/>
        <v>10.153677277716794</v>
      </c>
      <c r="F23" s="56"/>
      <c r="K23" s="56">
        <v>1</v>
      </c>
      <c r="L23" s="56">
        <v>0.97499999999999998</v>
      </c>
      <c r="M23" s="56">
        <v>0.91100000000000003</v>
      </c>
    </row>
    <row r="24" spans="1:13" x14ac:dyDescent="0.25">
      <c r="A24" s="54">
        <v>10</v>
      </c>
      <c r="B24" s="72">
        <v>0.73</v>
      </c>
      <c r="C24" s="56">
        <f t="shared" si="0"/>
        <v>10.136986301369864</v>
      </c>
      <c r="D24" s="56">
        <f t="shared" si="1"/>
        <v>10.386256456321581</v>
      </c>
      <c r="E24" s="56">
        <f t="shared" si="2"/>
        <v>11.090794640448427</v>
      </c>
      <c r="F24" s="56"/>
      <c r="K24" s="56">
        <v>1</v>
      </c>
      <c r="L24" s="56">
        <v>0.97599999999999998</v>
      </c>
      <c r="M24" s="56">
        <v>0.91400000000000003</v>
      </c>
    </row>
    <row r="25" spans="1:13" x14ac:dyDescent="0.25">
      <c r="A25" s="54">
        <v>20</v>
      </c>
      <c r="B25" s="72">
        <v>0.4</v>
      </c>
      <c r="C25" s="56">
        <f t="shared" si="0"/>
        <v>18.5</v>
      </c>
      <c r="D25" s="56">
        <f t="shared" si="1"/>
        <v>18.954918032786885</v>
      </c>
      <c r="E25" s="56">
        <f t="shared" si="2"/>
        <v>20.240700218818379</v>
      </c>
      <c r="F25" s="56"/>
      <c r="K25" s="56">
        <v>1</v>
      </c>
      <c r="L25" s="56">
        <v>0.97599999999999998</v>
      </c>
      <c r="M25" s="56">
        <v>0.91400000000000003</v>
      </c>
    </row>
    <row r="26" spans="1:13" ht="13.5" customHeight="1" x14ac:dyDescent="0.25">
      <c r="A26" s="92" t="s">
        <v>93</v>
      </c>
      <c r="B26" s="92"/>
      <c r="C26" s="92"/>
      <c r="D26" s="92"/>
      <c r="E26" s="92"/>
      <c r="F26" s="93"/>
      <c r="G26" s="2" t="s">
        <v>97</v>
      </c>
    </row>
    <row r="27" spans="1:13" ht="15.6" x14ac:dyDescent="0.25">
      <c r="A27" s="39" t="s">
        <v>5</v>
      </c>
      <c r="B27" s="51">
        <v>14</v>
      </c>
      <c r="C27" s="39" t="s">
        <v>70</v>
      </c>
      <c r="D27" s="52" t="s">
        <v>50</v>
      </c>
      <c r="E27" s="39" t="s">
        <v>71</v>
      </c>
      <c r="F27" s="53" t="s">
        <v>48</v>
      </c>
    </row>
    <row r="28" spans="1:13" ht="12.75" customHeight="1" x14ac:dyDescent="0.25">
      <c r="A28" s="84" t="s">
        <v>4</v>
      </c>
      <c r="B28" s="86" t="s">
        <v>49</v>
      </c>
      <c r="C28" s="86" t="s">
        <v>74</v>
      </c>
      <c r="D28" s="86" t="s">
        <v>46</v>
      </c>
      <c r="E28" s="84" t="s">
        <v>45</v>
      </c>
      <c r="F28" s="84"/>
    </row>
    <row r="29" spans="1:13" ht="25.5" customHeight="1" x14ac:dyDescent="0.25">
      <c r="A29" s="91"/>
      <c r="B29" s="87"/>
      <c r="C29" s="88"/>
      <c r="D29" s="88"/>
      <c r="E29" s="85"/>
      <c r="F29" s="85"/>
    </row>
    <row r="30" spans="1:13" x14ac:dyDescent="0.25">
      <c r="A30" s="54">
        <v>0</v>
      </c>
      <c r="B30" s="55"/>
      <c r="C30" s="56"/>
      <c r="D30" s="56"/>
      <c r="E30" s="56"/>
      <c r="F30" s="56"/>
    </row>
    <row r="31" spans="1:13" x14ac:dyDescent="0.25">
      <c r="A31" s="54">
        <v>8.3333333333333329E-2</v>
      </c>
      <c r="B31" s="72">
        <v>59.3</v>
      </c>
      <c r="C31" s="56">
        <f>$B$27/($B31*K6)</f>
        <v>0.23608768971332211</v>
      </c>
      <c r="D31" s="56">
        <f t="shared" ref="D31:E31" si="3">$B$27/($B31*L6)</f>
        <v>0.25689628913310347</v>
      </c>
      <c r="E31" s="56">
        <f t="shared" si="3"/>
        <v>0.30942030106595292</v>
      </c>
      <c r="F31" s="56"/>
    </row>
    <row r="32" spans="1:13" x14ac:dyDescent="0.25">
      <c r="A32" s="54">
        <v>0.16666666666666666</v>
      </c>
      <c r="B32" s="72">
        <v>39.299999999999997</v>
      </c>
      <c r="C32" s="56">
        <f t="shared" ref="C32:E32" si="4">$B$27/($B32*K7)</f>
        <v>0.35623409669211198</v>
      </c>
      <c r="D32" s="56">
        <f t="shared" si="4"/>
        <v>0.3818157520815777</v>
      </c>
      <c r="E32" s="56">
        <f t="shared" si="4"/>
        <v>0.44809320338630432</v>
      </c>
      <c r="F32" s="56"/>
    </row>
    <row r="33" spans="1:6" x14ac:dyDescent="0.25">
      <c r="A33" s="54">
        <v>0.25</v>
      </c>
      <c r="B33" s="72">
        <v>30</v>
      </c>
      <c r="C33" s="56">
        <f t="shared" ref="C33:E33" si="5">$B$27/($B33*K8)</f>
        <v>0.46666666666666667</v>
      </c>
      <c r="D33" s="56">
        <f t="shared" si="5"/>
        <v>0.49645390070921985</v>
      </c>
      <c r="E33" s="56">
        <f t="shared" si="5"/>
        <v>0.57471264367816088</v>
      </c>
      <c r="F33" s="56"/>
    </row>
    <row r="34" spans="1:6" x14ac:dyDescent="0.25">
      <c r="A34" s="54">
        <v>0.33333333333333331</v>
      </c>
      <c r="B34" s="72">
        <v>24.5</v>
      </c>
      <c r="C34" s="56">
        <f t="shared" ref="C34:E34" si="6">$B$27/($B34*K9)</f>
        <v>0.5714285714285714</v>
      </c>
      <c r="D34" s="56">
        <f t="shared" si="6"/>
        <v>0.60532687651331718</v>
      </c>
      <c r="E34" s="56">
        <f t="shared" si="6"/>
        <v>0.69348127600554788</v>
      </c>
      <c r="F34" s="56"/>
    </row>
    <row r="35" spans="1:6" x14ac:dyDescent="0.25">
      <c r="A35" s="54">
        <v>0.41666666666666669</v>
      </c>
      <c r="B35" s="72">
        <v>20.8</v>
      </c>
      <c r="C35" s="56">
        <f t="shared" ref="C35:E35" si="7">$B$27/($B35*K10)</f>
        <v>0.67307692307692302</v>
      </c>
      <c r="D35" s="56">
        <f t="shared" si="7"/>
        <v>0.70999675430055176</v>
      </c>
      <c r="E35" s="56">
        <f t="shared" si="7"/>
        <v>0.80801551389786685</v>
      </c>
      <c r="F35" s="56"/>
    </row>
    <row r="36" spans="1:6" x14ac:dyDescent="0.25">
      <c r="A36" s="54">
        <v>0.5</v>
      </c>
      <c r="B36" s="72">
        <v>18.100000000000001</v>
      </c>
      <c r="C36" s="56">
        <f t="shared" ref="C36:E36" si="8">$B$27/($B36*K11)</f>
        <v>0.77348066298342533</v>
      </c>
      <c r="D36" s="56">
        <f t="shared" si="8"/>
        <v>0.81419017156150042</v>
      </c>
      <c r="E36" s="56">
        <f t="shared" si="8"/>
        <v>0.92081031307550643</v>
      </c>
      <c r="F36" s="56"/>
    </row>
    <row r="37" spans="1:6" x14ac:dyDescent="0.25">
      <c r="A37" s="54">
        <v>0.58333333333333337</v>
      </c>
      <c r="B37" s="72">
        <v>16.100000000000001</v>
      </c>
      <c r="C37" s="56">
        <f t="shared" ref="C37:E37" si="9">$B$27/($B37*K12)</f>
        <v>0.86956521739130432</v>
      </c>
      <c r="D37" s="56">
        <f t="shared" si="9"/>
        <v>0.91245038551028779</v>
      </c>
      <c r="E37" s="56">
        <f t="shared" si="9"/>
        <v>1.0290712631849754</v>
      </c>
      <c r="F37" s="56"/>
    </row>
    <row r="38" spans="1:6" x14ac:dyDescent="0.25">
      <c r="A38" s="54">
        <v>0.66666666666666663</v>
      </c>
      <c r="B38" s="72">
        <v>14.5</v>
      </c>
      <c r="C38" s="56">
        <f t="shared" ref="C38:E38" si="10">$B$27/($B38*K13)</f>
        <v>0.96551724137931039</v>
      </c>
      <c r="D38" s="56">
        <f t="shared" si="10"/>
        <v>1.0120725800621702</v>
      </c>
      <c r="E38" s="56">
        <f t="shared" si="10"/>
        <v>1.1359026369168357</v>
      </c>
      <c r="F38" s="56"/>
    </row>
    <row r="39" spans="1:6" x14ac:dyDescent="0.25">
      <c r="A39" s="54">
        <v>0.75</v>
      </c>
      <c r="B39" s="72">
        <v>13.2</v>
      </c>
      <c r="C39" s="56">
        <f t="shared" ref="C39:E39" si="11">$B$27/($B39*K14)</f>
        <v>1.0606060606060606</v>
      </c>
      <c r="D39" s="56">
        <f t="shared" si="11"/>
        <v>1.1094205654875111</v>
      </c>
      <c r="E39" s="56">
        <f t="shared" si="11"/>
        <v>1.2419274714356683</v>
      </c>
      <c r="F39" s="56"/>
    </row>
    <row r="40" spans="1:6" x14ac:dyDescent="0.25">
      <c r="A40" s="54">
        <v>1</v>
      </c>
      <c r="B40" s="72">
        <v>10.5</v>
      </c>
      <c r="C40" s="56">
        <f t="shared" ref="C40:E40" si="12">$B$27/($B40*K15)</f>
        <v>1.3333333333333333</v>
      </c>
      <c r="D40" s="56">
        <f t="shared" si="12"/>
        <v>1.3903371567605145</v>
      </c>
      <c r="E40" s="56">
        <f t="shared" si="12"/>
        <v>1.5449980687524139</v>
      </c>
      <c r="F40" s="56"/>
    </row>
    <row r="41" spans="1:6" x14ac:dyDescent="0.25">
      <c r="A41" s="54">
        <v>2</v>
      </c>
      <c r="B41" s="72">
        <v>5.83</v>
      </c>
      <c r="C41" s="56">
        <f t="shared" ref="C41:E41" si="13">$B$27/($B41*K16)</f>
        <v>2.4013722126929675</v>
      </c>
      <c r="D41" s="56">
        <f t="shared" si="13"/>
        <v>2.4833218331881772</v>
      </c>
      <c r="E41" s="56">
        <f t="shared" si="13"/>
        <v>2.716484403498832</v>
      </c>
      <c r="F41" s="56"/>
    </row>
    <row r="42" spans="1:6" x14ac:dyDescent="0.25">
      <c r="A42" s="54">
        <v>3</v>
      </c>
      <c r="B42" s="72">
        <v>4.09</v>
      </c>
      <c r="C42" s="56">
        <f t="shared" ref="C42:E42" si="14">$B$27/($B42*K17)</f>
        <v>3.4229828850855748</v>
      </c>
      <c r="D42" s="56">
        <f t="shared" si="14"/>
        <v>3.5288483351397679</v>
      </c>
      <c r="E42" s="56">
        <f t="shared" si="14"/>
        <v>3.8331275308909012</v>
      </c>
      <c r="F42" s="56"/>
    </row>
    <row r="43" spans="1:6" x14ac:dyDescent="0.25">
      <c r="A43" s="54">
        <v>4</v>
      </c>
      <c r="B43" s="72">
        <v>3.17</v>
      </c>
      <c r="C43" s="56">
        <f t="shared" ref="C43:E43" si="15">$B$27/($B43*K18)</f>
        <v>4.4164037854889591</v>
      </c>
      <c r="D43" s="56">
        <f t="shared" si="15"/>
        <v>4.5436252937129211</v>
      </c>
      <c r="E43" s="56">
        <f t="shared" si="15"/>
        <v>4.9071153172099544</v>
      </c>
      <c r="F43" s="56"/>
    </row>
    <row r="44" spans="1:6" x14ac:dyDescent="0.25">
      <c r="A44" s="54">
        <v>5</v>
      </c>
      <c r="B44" s="72">
        <v>2.59</v>
      </c>
      <c r="C44" s="56">
        <f t="shared" ref="C44:E44" si="16">$B$27/($B44*K19)</f>
        <v>5.4054054054054053</v>
      </c>
      <c r="D44" s="56">
        <f t="shared" si="16"/>
        <v>5.5554012388544773</v>
      </c>
      <c r="E44" s="56">
        <f t="shared" si="16"/>
        <v>6.0060060060060065</v>
      </c>
      <c r="F44" s="56"/>
    </row>
    <row r="45" spans="1:6" x14ac:dyDescent="0.25">
      <c r="A45" s="54">
        <v>6</v>
      </c>
      <c r="B45" s="72">
        <v>2.2000000000000002</v>
      </c>
      <c r="C45" s="56">
        <f t="shared" ref="C45:E45" si="17">$B$27/($B45*K20)</f>
        <v>6.3636363636363633</v>
      </c>
      <c r="D45" s="56">
        <f t="shared" si="17"/>
        <v>6.5402223675604967</v>
      </c>
      <c r="E45" s="56">
        <f t="shared" si="17"/>
        <v>7.0707070707070701</v>
      </c>
      <c r="F45" s="56"/>
    </row>
    <row r="46" spans="1:6" x14ac:dyDescent="0.25">
      <c r="A46" s="54">
        <v>7</v>
      </c>
      <c r="B46" s="72">
        <v>1.91</v>
      </c>
      <c r="C46" s="56">
        <f t="shared" ref="C46:E46" si="18">$B$27/($B46*K21)</f>
        <v>7.329842931937173</v>
      </c>
      <c r="D46" s="56">
        <f t="shared" si="18"/>
        <v>7.5332404233681123</v>
      </c>
      <c r="E46" s="56">
        <f t="shared" si="18"/>
        <v>8.1442699243746368</v>
      </c>
      <c r="F46" s="56"/>
    </row>
    <row r="47" spans="1:6" x14ac:dyDescent="0.25">
      <c r="A47" s="54">
        <v>8</v>
      </c>
      <c r="B47" s="72">
        <v>1.69</v>
      </c>
      <c r="C47" s="56">
        <f t="shared" ref="C47:E47" si="19">$B$27/($B47*K22)</f>
        <v>8.2840236686390529</v>
      </c>
      <c r="D47" s="56">
        <f t="shared" si="19"/>
        <v>8.4964345319374921</v>
      </c>
      <c r="E47" s="56">
        <f t="shared" si="19"/>
        <v>9.0933300424138892</v>
      </c>
      <c r="F47" s="56"/>
    </row>
    <row r="48" spans="1:6" x14ac:dyDescent="0.25">
      <c r="A48" s="54">
        <v>9</v>
      </c>
      <c r="B48" s="72">
        <v>1.52</v>
      </c>
      <c r="C48" s="56">
        <f t="shared" ref="C48:E48" si="20">$B$27/($B48*K23)</f>
        <v>9.2105263157894743</v>
      </c>
      <c r="D48" s="56">
        <f t="shared" si="20"/>
        <v>9.4466936572199725</v>
      </c>
      <c r="E48" s="56">
        <f t="shared" si="20"/>
        <v>10.110347218210178</v>
      </c>
      <c r="F48" s="56"/>
    </row>
    <row r="49" spans="1:7" ht="12.75" customHeight="1" x14ac:dyDescent="0.25">
      <c r="A49" s="54">
        <v>10</v>
      </c>
      <c r="B49" s="72">
        <v>1.38</v>
      </c>
      <c r="C49" s="56">
        <f t="shared" ref="C49:E49" si="21">$B$27/($B49*K24)</f>
        <v>10.144927536231885</v>
      </c>
      <c r="D49" s="56">
        <f t="shared" si="21"/>
        <v>10.394392967450703</v>
      </c>
      <c r="E49" s="56">
        <f t="shared" si="21"/>
        <v>11.099483081216503</v>
      </c>
      <c r="F49" s="56"/>
    </row>
    <row r="50" spans="1:7" x14ac:dyDescent="0.25">
      <c r="A50" s="54">
        <v>20</v>
      </c>
      <c r="B50" s="72">
        <v>0.73</v>
      </c>
      <c r="C50" s="56">
        <f t="shared" ref="C50:E50" si="22">$B$27/($B50*K25)</f>
        <v>19.178082191780824</v>
      </c>
      <c r="D50" s="56">
        <f t="shared" si="22"/>
        <v>19.649674376824613</v>
      </c>
      <c r="E50" s="56">
        <f t="shared" si="22"/>
        <v>20.98258445490243</v>
      </c>
      <c r="F50" s="56"/>
    </row>
    <row r="51" spans="1:7" x14ac:dyDescent="0.25">
      <c r="A51" s="92" t="s">
        <v>94</v>
      </c>
      <c r="B51" s="92"/>
      <c r="C51" s="92"/>
      <c r="D51" s="92"/>
      <c r="E51" s="92"/>
      <c r="F51" s="93"/>
      <c r="G51" s="2" t="s">
        <v>97</v>
      </c>
    </row>
    <row r="52" spans="1:7" ht="15.6" x14ac:dyDescent="0.25">
      <c r="A52" s="39" t="s">
        <v>5</v>
      </c>
      <c r="B52" s="51">
        <v>26.4</v>
      </c>
      <c r="C52" s="39" t="s">
        <v>70</v>
      </c>
      <c r="D52" s="52" t="s">
        <v>50</v>
      </c>
      <c r="E52" s="39" t="s">
        <v>71</v>
      </c>
      <c r="F52" s="53" t="s">
        <v>48</v>
      </c>
    </row>
    <row r="53" spans="1:7" ht="12.75" customHeight="1" x14ac:dyDescent="0.25">
      <c r="A53" s="84" t="s">
        <v>4</v>
      </c>
      <c r="B53" s="86" t="s">
        <v>49</v>
      </c>
      <c r="C53" s="86" t="s">
        <v>74</v>
      </c>
      <c r="D53" s="86" t="s">
        <v>46</v>
      </c>
      <c r="E53" s="84" t="s">
        <v>45</v>
      </c>
      <c r="F53" s="84"/>
    </row>
    <row r="54" spans="1:7" x14ac:dyDescent="0.25">
      <c r="A54" s="91"/>
      <c r="B54" s="87"/>
      <c r="C54" s="88"/>
      <c r="D54" s="88"/>
      <c r="E54" s="85"/>
      <c r="F54" s="85"/>
    </row>
    <row r="55" spans="1:7" x14ac:dyDescent="0.25">
      <c r="A55" s="54">
        <v>0</v>
      </c>
      <c r="B55" s="55"/>
      <c r="C55" s="56"/>
      <c r="D55" s="56"/>
      <c r="E55" s="56"/>
      <c r="F55" s="56"/>
    </row>
    <row r="56" spans="1:7" x14ac:dyDescent="0.25">
      <c r="A56" s="54">
        <v>8.3333333333333329E-2</v>
      </c>
      <c r="B56" s="72">
        <v>110</v>
      </c>
      <c r="C56" s="56">
        <f>$B$52/($B56*K6)</f>
        <v>0.24</v>
      </c>
      <c r="D56" s="56">
        <f t="shared" ref="D56:E56" si="23">$B$52/($B56*L6)</f>
        <v>0.26115342763873772</v>
      </c>
      <c r="E56" s="56">
        <f t="shared" si="23"/>
        <v>0.31454783748361725</v>
      </c>
      <c r="F56" s="56"/>
    </row>
    <row r="57" spans="1:7" x14ac:dyDescent="0.25">
      <c r="A57" s="54">
        <v>0.16666666666666666</v>
      </c>
      <c r="B57" s="72">
        <v>73.099999999999994</v>
      </c>
      <c r="C57" s="56">
        <f t="shared" ref="C57:E57" si="24">$B$52/($B57*K7)</f>
        <v>0.36114911080711354</v>
      </c>
      <c r="D57" s="56">
        <f t="shared" si="24"/>
        <v>0.38708372005049685</v>
      </c>
      <c r="E57" s="56">
        <f t="shared" si="24"/>
        <v>0.45427561107813025</v>
      </c>
      <c r="F57" s="56"/>
    </row>
    <row r="58" spans="1:7" x14ac:dyDescent="0.25">
      <c r="A58" s="54">
        <v>0.25</v>
      </c>
      <c r="B58" s="72">
        <v>55.7</v>
      </c>
      <c r="C58" s="56">
        <f t="shared" ref="C58:E58" si="25">$B$52/($B58*K8)</f>
        <v>0.47396768402154393</v>
      </c>
      <c r="D58" s="56">
        <f t="shared" si="25"/>
        <v>0.504220940448451</v>
      </c>
      <c r="E58" s="56">
        <f t="shared" si="25"/>
        <v>0.58370404436150725</v>
      </c>
      <c r="F58" s="56"/>
    </row>
    <row r="59" spans="1:7" x14ac:dyDescent="0.25">
      <c r="A59" s="54">
        <v>0.33333333333333331</v>
      </c>
      <c r="B59" s="72">
        <v>45.4</v>
      </c>
      <c r="C59" s="56">
        <f t="shared" ref="C59:E59" si="26">$B$52/($B59*K9)</f>
        <v>0.58149779735682816</v>
      </c>
      <c r="D59" s="56">
        <f t="shared" si="26"/>
        <v>0.61599342940341972</v>
      </c>
      <c r="E59" s="56">
        <f t="shared" si="26"/>
        <v>0.70570121038450029</v>
      </c>
      <c r="F59" s="56"/>
    </row>
    <row r="60" spans="1:7" x14ac:dyDescent="0.25">
      <c r="A60" s="54">
        <v>0.41666666666666669</v>
      </c>
      <c r="B60" s="72">
        <v>38.200000000000003</v>
      </c>
      <c r="C60" s="56">
        <f t="shared" ref="C60:E60" si="27">$B$52/($B60*K10)</f>
        <v>0.69109947643979053</v>
      </c>
      <c r="D60" s="56">
        <f t="shared" si="27"/>
        <v>0.72900788653986348</v>
      </c>
      <c r="E60" s="56">
        <f t="shared" si="27"/>
        <v>0.82965123222063686</v>
      </c>
      <c r="F60" s="56"/>
    </row>
    <row r="61" spans="1:7" x14ac:dyDescent="0.25">
      <c r="A61" s="54">
        <v>0.5</v>
      </c>
      <c r="B61" s="72">
        <v>33.299999999999997</v>
      </c>
      <c r="C61" s="56">
        <f t="shared" ref="C61:E61" si="28">$B$52/($B61*K11)</f>
        <v>0.7927927927927928</v>
      </c>
      <c r="D61" s="56">
        <f t="shared" si="28"/>
        <v>0.83451872925557147</v>
      </c>
      <c r="E61" s="56">
        <f t="shared" si="28"/>
        <v>0.94380094380094381</v>
      </c>
      <c r="F61" s="56"/>
    </row>
    <row r="62" spans="1:7" x14ac:dyDescent="0.25">
      <c r="A62" s="54">
        <v>0.58333333333333337</v>
      </c>
      <c r="B62" s="72">
        <v>29.6</v>
      </c>
      <c r="C62" s="56">
        <f t="shared" ref="C62:E62" si="29">$B$52/($B62*K12)</f>
        <v>0.89189189189189177</v>
      </c>
      <c r="D62" s="56">
        <f t="shared" si="29"/>
        <v>0.93587816567879523</v>
      </c>
      <c r="E62" s="56">
        <f t="shared" si="29"/>
        <v>1.0554933631856709</v>
      </c>
      <c r="F62" s="56"/>
    </row>
    <row r="63" spans="1:7" x14ac:dyDescent="0.25">
      <c r="A63" s="54">
        <v>0.66666666666666663</v>
      </c>
      <c r="B63" s="72">
        <v>26.6</v>
      </c>
      <c r="C63" s="56">
        <f t="shared" ref="C63:E63" si="30">$B$52/($B63*K13)</f>
        <v>0.99248120300751874</v>
      </c>
      <c r="D63" s="56">
        <f t="shared" si="30"/>
        <v>1.0403366907835627</v>
      </c>
      <c r="E63" s="56">
        <f t="shared" si="30"/>
        <v>1.167624944714728</v>
      </c>
      <c r="F63" s="56"/>
    </row>
    <row r="64" spans="1:7" x14ac:dyDescent="0.25">
      <c r="A64" s="54">
        <v>0.75</v>
      </c>
      <c r="B64" s="72">
        <v>24.3</v>
      </c>
      <c r="C64" s="56">
        <f t="shared" ref="C64:E64" si="31">$B$52/($B64*K14)</f>
        <v>1.0864197530864197</v>
      </c>
      <c r="D64" s="56">
        <f t="shared" si="31"/>
        <v>1.1364223358644558</v>
      </c>
      <c r="E64" s="56">
        <f t="shared" si="31"/>
        <v>1.2721542776187584</v>
      </c>
      <c r="F64" s="56"/>
    </row>
    <row r="65" spans="1:7" x14ac:dyDescent="0.25">
      <c r="A65" s="54">
        <v>1</v>
      </c>
      <c r="B65" s="72">
        <v>19.3</v>
      </c>
      <c r="C65" s="56">
        <f t="shared" ref="C65:E65" si="32">$B$52/($B65*K15)</f>
        <v>1.3678756476683938</v>
      </c>
      <c r="D65" s="56">
        <f t="shared" si="32"/>
        <v>1.4263562540859163</v>
      </c>
      <c r="E65" s="56">
        <f t="shared" si="32"/>
        <v>1.5850239254558445</v>
      </c>
      <c r="F65" s="56"/>
    </row>
    <row r="66" spans="1:7" x14ac:dyDescent="0.25">
      <c r="A66" s="54">
        <v>2</v>
      </c>
      <c r="B66" s="72">
        <v>10.8</v>
      </c>
      <c r="C66" s="56">
        <f t="shared" ref="C66:E66" si="33">$B$52/($B66*K16)</f>
        <v>2.4444444444444442</v>
      </c>
      <c r="D66" s="56">
        <f t="shared" si="33"/>
        <v>2.5278639549580602</v>
      </c>
      <c r="E66" s="56">
        <f t="shared" si="33"/>
        <v>2.7652086475615887</v>
      </c>
      <c r="F66" s="56"/>
    </row>
    <row r="67" spans="1:7" x14ac:dyDescent="0.25">
      <c r="A67" s="54">
        <v>3</v>
      </c>
      <c r="B67" s="72">
        <v>7.56</v>
      </c>
      <c r="C67" s="56">
        <f t="shared" ref="C67:E67" si="34">$B$52/($B67*K17)</f>
        <v>3.4920634920634921</v>
      </c>
      <c r="D67" s="56">
        <f t="shared" si="34"/>
        <v>3.6000654557355589</v>
      </c>
      <c r="E67" s="56">
        <f t="shared" si="34"/>
        <v>3.9104854334417603</v>
      </c>
      <c r="F67" s="56"/>
    </row>
    <row r="68" spans="1:7" x14ac:dyDescent="0.25">
      <c r="A68" s="54">
        <v>4</v>
      </c>
      <c r="B68" s="72">
        <v>5.85</v>
      </c>
      <c r="C68" s="56">
        <f t="shared" ref="C68:E68" si="35">$B$52/($B68*K18)</f>
        <v>4.5128205128205128</v>
      </c>
      <c r="D68" s="56">
        <f t="shared" si="35"/>
        <v>4.642819457634273</v>
      </c>
      <c r="E68" s="56">
        <f t="shared" si="35"/>
        <v>5.0142450142450139</v>
      </c>
      <c r="F68" s="56"/>
    </row>
    <row r="69" spans="1:7" x14ac:dyDescent="0.25">
      <c r="A69" s="54">
        <v>5</v>
      </c>
      <c r="B69" s="72">
        <v>4.79</v>
      </c>
      <c r="C69" s="56">
        <f t="shared" ref="C69:E69" si="36">$B$52/($B69*K19)</f>
        <v>5.5114822546972855</v>
      </c>
      <c r="D69" s="56">
        <f t="shared" si="36"/>
        <v>5.664421638948907</v>
      </c>
      <c r="E69" s="56">
        <f t="shared" si="36"/>
        <v>6.1238691718858735</v>
      </c>
      <c r="F69" s="56"/>
    </row>
    <row r="70" spans="1:7" ht="12.75" customHeight="1" x14ac:dyDescent="0.25">
      <c r="A70" s="54">
        <v>6</v>
      </c>
      <c r="B70" s="72">
        <v>4.07</v>
      </c>
      <c r="C70" s="56">
        <f t="shared" ref="C70:E70" si="37">$B$52/($B70*K20)</f>
        <v>6.486486486486486</v>
      </c>
      <c r="D70" s="56">
        <f t="shared" si="37"/>
        <v>6.6664814866253703</v>
      </c>
      <c r="E70" s="56">
        <f t="shared" si="37"/>
        <v>7.2072072072072064</v>
      </c>
      <c r="F70" s="56"/>
    </row>
    <row r="71" spans="1:7" x14ac:dyDescent="0.25">
      <c r="A71" s="54">
        <v>7</v>
      </c>
      <c r="B71" s="72">
        <v>3.53</v>
      </c>
      <c r="C71" s="56">
        <f t="shared" ref="C71:E71" si="38">$B$52/($B71*K21)</f>
        <v>7.4787535410764869</v>
      </c>
      <c r="D71" s="56">
        <f t="shared" si="38"/>
        <v>7.6862831871289696</v>
      </c>
      <c r="E71" s="56">
        <f t="shared" si="38"/>
        <v>8.3097261567516512</v>
      </c>
      <c r="F71" s="56"/>
    </row>
    <row r="72" spans="1:7" x14ac:dyDescent="0.25">
      <c r="A72" s="54">
        <v>8</v>
      </c>
      <c r="B72" s="72">
        <v>3.13</v>
      </c>
      <c r="C72" s="56">
        <f t="shared" ref="C72:E72" si="39">$B$52/($B72*K22)</f>
        <v>8.4345047923322678</v>
      </c>
      <c r="D72" s="56">
        <f t="shared" si="39"/>
        <v>8.6507741459818135</v>
      </c>
      <c r="E72" s="56">
        <f t="shared" si="39"/>
        <v>9.2585123955348703</v>
      </c>
      <c r="F72" s="56"/>
    </row>
    <row r="73" spans="1:7" x14ac:dyDescent="0.25">
      <c r="A73" s="54">
        <v>9</v>
      </c>
      <c r="B73" s="72">
        <v>2.81</v>
      </c>
      <c r="C73" s="56">
        <f t="shared" ref="C73:E73" si="40">$B$52/($B73*K23)</f>
        <v>9.395017793594306</v>
      </c>
      <c r="D73" s="56">
        <f t="shared" si="40"/>
        <v>9.6359156857377499</v>
      </c>
      <c r="E73" s="56">
        <f t="shared" si="40"/>
        <v>10.312862561574429</v>
      </c>
      <c r="F73" s="56"/>
    </row>
    <row r="74" spans="1:7" x14ac:dyDescent="0.25">
      <c r="A74" s="54">
        <v>10</v>
      </c>
      <c r="B74" s="72">
        <v>2.61</v>
      </c>
      <c r="C74" s="56">
        <f t="shared" ref="C74:E74" si="41">$B$52/($B74*K24)</f>
        <v>10.114942528735632</v>
      </c>
      <c r="D74" s="56">
        <f t="shared" si="41"/>
        <v>10.363670623704541</v>
      </c>
      <c r="E74" s="56">
        <f t="shared" si="41"/>
        <v>11.066676727281873</v>
      </c>
      <c r="F74" s="56"/>
    </row>
    <row r="75" spans="1:7" x14ac:dyDescent="0.25">
      <c r="A75" s="54">
        <v>20</v>
      </c>
      <c r="B75" s="72">
        <v>1.43</v>
      </c>
      <c r="C75" s="56">
        <f t="shared" ref="C75:E75" si="42">$B$52/($B75*K25)</f>
        <v>18.46153846153846</v>
      </c>
      <c r="D75" s="56">
        <f t="shared" si="42"/>
        <v>18.91551071878941</v>
      </c>
      <c r="E75" s="56">
        <f t="shared" si="42"/>
        <v>20.198619760982996</v>
      </c>
      <c r="F75" s="56"/>
    </row>
    <row r="76" spans="1:7" x14ac:dyDescent="0.25">
      <c r="A76" s="92" t="s">
        <v>95</v>
      </c>
      <c r="B76" s="92"/>
      <c r="C76" s="92"/>
      <c r="D76" s="92"/>
      <c r="E76" s="92"/>
      <c r="F76" s="93"/>
      <c r="G76" s="2" t="s">
        <v>98</v>
      </c>
    </row>
    <row r="77" spans="1:7" ht="15.6" x14ac:dyDescent="0.25">
      <c r="A77" s="39" t="s">
        <v>5</v>
      </c>
      <c r="B77" s="51">
        <v>26.4</v>
      </c>
      <c r="C77" s="39" t="s">
        <v>70</v>
      </c>
      <c r="D77" s="52" t="s">
        <v>50</v>
      </c>
      <c r="E77" s="39" t="s">
        <v>71</v>
      </c>
      <c r="F77" s="53" t="s">
        <v>48</v>
      </c>
    </row>
    <row r="78" spans="1:7" ht="12.75" customHeight="1" x14ac:dyDescent="0.25">
      <c r="A78" s="84" t="s">
        <v>4</v>
      </c>
      <c r="B78" s="86" t="s">
        <v>49</v>
      </c>
      <c r="C78" s="86" t="s">
        <v>74</v>
      </c>
      <c r="D78" s="86" t="s">
        <v>46</v>
      </c>
      <c r="E78" s="84" t="s">
        <v>45</v>
      </c>
      <c r="F78" s="84"/>
    </row>
    <row r="79" spans="1:7" x14ac:dyDescent="0.25">
      <c r="A79" s="91"/>
      <c r="B79" s="87"/>
      <c r="C79" s="88"/>
      <c r="D79" s="88"/>
      <c r="E79" s="85"/>
      <c r="F79" s="85"/>
    </row>
    <row r="80" spans="1:7" x14ac:dyDescent="0.25">
      <c r="A80" s="54">
        <v>0</v>
      </c>
      <c r="B80" s="55"/>
      <c r="C80" s="56"/>
      <c r="D80" s="56"/>
      <c r="E80" s="56"/>
      <c r="F80" s="56"/>
    </row>
    <row r="81" spans="1:6" x14ac:dyDescent="0.25">
      <c r="A81" s="54">
        <v>8.3333333333333329E-2</v>
      </c>
      <c r="B81" s="72">
        <v>110</v>
      </c>
      <c r="C81" s="56">
        <f>$B$77/($B81*K6)</f>
        <v>0.24</v>
      </c>
      <c r="D81" s="56">
        <f t="shared" ref="D81:E81" si="43">$B$77/($B81*L6)</f>
        <v>0.26115342763873772</v>
      </c>
      <c r="E81" s="56">
        <f t="shared" si="43"/>
        <v>0.31454783748361725</v>
      </c>
      <c r="F81" s="56"/>
    </row>
    <row r="82" spans="1:6" x14ac:dyDescent="0.25">
      <c r="A82" s="54">
        <v>0.16666666666666666</v>
      </c>
      <c r="B82" s="72">
        <v>73.099999999999994</v>
      </c>
      <c r="C82" s="56">
        <f t="shared" ref="C82:E82" si="44">$B$77/($B82*K7)</f>
        <v>0.36114911080711354</v>
      </c>
      <c r="D82" s="56">
        <f t="shared" si="44"/>
        <v>0.38708372005049685</v>
      </c>
      <c r="E82" s="56">
        <f t="shared" si="44"/>
        <v>0.45427561107813025</v>
      </c>
      <c r="F82" s="56"/>
    </row>
    <row r="83" spans="1:6" x14ac:dyDescent="0.25">
      <c r="A83" s="54">
        <v>0.25</v>
      </c>
      <c r="B83" s="72">
        <v>55.7</v>
      </c>
      <c r="C83" s="56">
        <f t="shared" ref="C83:E83" si="45">$B$77/($B83*K8)</f>
        <v>0.47396768402154393</v>
      </c>
      <c r="D83" s="56">
        <f t="shared" si="45"/>
        <v>0.504220940448451</v>
      </c>
      <c r="E83" s="56">
        <f t="shared" si="45"/>
        <v>0.58370404436150725</v>
      </c>
      <c r="F83" s="56"/>
    </row>
    <row r="84" spans="1:6" x14ac:dyDescent="0.25">
      <c r="A84" s="54">
        <v>0.33333333333333331</v>
      </c>
      <c r="B84" s="72">
        <v>45.4</v>
      </c>
      <c r="C84" s="56">
        <f t="shared" ref="C84:E84" si="46">$B$77/($B84*K9)</f>
        <v>0.58149779735682816</v>
      </c>
      <c r="D84" s="56">
        <f t="shared" si="46"/>
        <v>0.61599342940341972</v>
      </c>
      <c r="E84" s="56">
        <f t="shared" si="46"/>
        <v>0.70570121038450029</v>
      </c>
      <c r="F84" s="56"/>
    </row>
    <row r="85" spans="1:6" x14ac:dyDescent="0.25">
      <c r="A85" s="54">
        <v>0.41666666666666669</v>
      </c>
      <c r="B85" s="72">
        <v>38.200000000000003</v>
      </c>
      <c r="C85" s="56">
        <f t="shared" ref="C85:E85" si="47">$B$77/($B85*K10)</f>
        <v>0.69109947643979053</v>
      </c>
      <c r="D85" s="56">
        <f t="shared" si="47"/>
        <v>0.72900788653986348</v>
      </c>
      <c r="E85" s="56">
        <f t="shared" si="47"/>
        <v>0.82965123222063686</v>
      </c>
      <c r="F85" s="56"/>
    </row>
    <row r="86" spans="1:6" x14ac:dyDescent="0.25">
      <c r="A86" s="54">
        <v>0.5</v>
      </c>
      <c r="B86" s="72">
        <v>33.299999999999997</v>
      </c>
      <c r="C86" s="56">
        <f t="shared" ref="C86:E86" si="48">$B$77/($B86*K11)</f>
        <v>0.7927927927927928</v>
      </c>
      <c r="D86" s="56">
        <f t="shared" si="48"/>
        <v>0.83451872925557147</v>
      </c>
      <c r="E86" s="56">
        <f t="shared" si="48"/>
        <v>0.94380094380094381</v>
      </c>
      <c r="F86" s="56"/>
    </row>
    <row r="87" spans="1:6" x14ac:dyDescent="0.25">
      <c r="A87" s="54">
        <v>0.58333333333333337</v>
      </c>
      <c r="B87" s="72">
        <v>29.6</v>
      </c>
      <c r="C87" s="56">
        <f t="shared" ref="C87:E87" si="49">$B$77/($B87*K12)</f>
        <v>0.89189189189189177</v>
      </c>
      <c r="D87" s="56">
        <f t="shared" si="49"/>
        <v>0.93587816567879523</v>
      </c>
      <c r="E87" s="56">
        <f t="shared" si="49"/>
        <v>1.0554933631856709</v>
      </c>
      <c r="F87" s="56"/>
    </row>
    <row r="88" spans="1:6" x14ac:dyDescent="0.25">
      <c r="A88" s="54">
        <v>0.66666666666666663</v>
      </c>
      <c r="B88" s="72">
        <v>26.6</v>
      </c>
      <c r="C88" s="56">
        <f t="shared" ref="C88:E88" si="50">$B$77/($B88*K13)</f>
        <v>0.99248120300751874</v>
      </c>
      <c r="D88" s="56">
        <f t="shared" si="50"/>
        <v>1.0403366907835627</v>
      </c>
      <c r="E88" s="56">
        <f t="shared" si="50"/>
        <v>1.167624944714728</v>
      </c>
      <c r="F88" s="56"/>
    </row>
    <row r="89" spans="1:6" x14ac:dyDescent="0.25">
      <c r="A89" s="54">
        <v>0.75</v>
      </c>
      <c r="B89" s="72">
        <v>24.3</v>
      </c>
      <c r="C89" s="56">
        <f t="shared" ref="C89:E89" si="51">$B$77/($B89*K14)</f>
        <v>1.0864197530864197</v>
      </c>
      <c r="D89" s="56">
        <f t="shared" si="51"/>
        <v>1.1364223358644558</v>
      </c>
      <c r="E89" s="56">
        <f t="shared" si="51"/>
        <v>1.2721542776187584</v>
      </c>
      <c r="F89" s="56"/>
    </row>
    <row r="90" spans="1:6" x14ac:dyDescent="0.25">
      <c r="A90" s="54">
        <v>1</v>
      </c>
      <c r="B90" s="72">
        <v>19.3</v>
      </c>
      <c r="C90" s="56">
        <f t="shared" ref="C90:E90" si="52">$B$77/($B90*K15)</f>
        <v>1.3678756476683938</v>
      </c>
      <c r="D90" s="56">
        <f t="shared" si="52"/>
        <v>1.4263562540859163</v>
      </c>
      <c r="E90" s="56">
        <f t="shared" si="52"/>
        <v>1.5850239254558445</v>
      </c>
      <c r="F90" s="56"/>
    </row>
    <row r="91" spans="1:6" ht="12.75" customHeight="1" x14ac:dyDescent="0.25">
      <c r="A91" s="54">
        <v>2</v>
      </c>
      <c r="B91" s="72">
        <v>10.8</v>
      </c>
      <c r="C91" s="56">
        <f t="shared" ref="C91:E91" si="53">$B$77/($B91*K16)</f>
        <v>2.4444444444444442</v>
      </c>
      <c r="D91" s="56">
        <f t="shared" si="53"/>
        <v>2.5278639549580602</v>
      </c>
      <c r="E91" s="56">
        <f t="shared" si="53"/>
        <v>2.7652086475615887</v>
      </c>
      <c r="F91" s="56"/>
    </row>
    <row r="92" spans="1:6" x14ac:dyDescent="0.25">
      <c r="A92" s="54">
        <v>3</v>
      </c>
      <c r="B92" s="72">
        <v>7.56</v>
      </c>
      <c r="C92" s="56">
        <f t="shared" ref="C92:E92" si="54">$B$77/($B92*K17)</f>
        <v>3.4920634920634921</v>
      </c>
      <c r="D92" s="56">
        <f t="shared" si="54"/>
        <v>3.6000654557355589</v>
      </c>
      <c r="E92" s="56">
        <f t="shared" si="54"/>
        <v>3.9104854334417603</v>
      </c>
      <c r="F92" s="56"/>
    </row>
    <row r="93" spans="1:6" x14ac:dyDescent="0.25">
      <c r="A93" s="54">
        <v>4</v>
      </c>
      <c r="B93" s="72">
        <v>5.85</v>
      </c>
      <c r="C93" s="56">
        <f t="shared" ref="C93:E93" si="55">$B$77/($B93*K18)</f>
        <v>4.5128205128205128</v>
      </c>
      <c r="D93" s="56">
        <f t="shared" si="55"/>
        <v>4.642819457634273</v>
      </c>
      <c r="E93" s="56">
        <f t="shared" si="55"/>
        <v>5.0142450142450139</v>
      </c>
      <c r="F93" s="56"/>
    </row>
    <row r="94" spans="1:6" x14ac:dyDescent="0.25">
      <c r="A94" s="54">
        <v>5</v>
      </c>
      <c r="B94" s="72">
        <v>4.79</v>
      </c>
      <c r="C94" s="56">
        <f t="shared" ref="C94:E94" si="56">$B$77/($B94*K19)</f>
        <v>5.5114822546972855</v>
      </c>
      <c r="D94" s="56">
        <f t="shared" si="56"/>
        <v>5.664421638948907</v>
      </c>
      <c r="E94" s="56">
        <f t="shared" si="56"/>
        <v>6.1238691718858735</v>
      </c>
      <c r="F94" s="56"/>
    </row>
    <row r="95" spans="1:6" x14ac:dyDescent="0.25">
      <c r="A95" s="54">
        <v>6</v>
      </c>
      <c r="B95" s="72">
        <v>4.07</v>
      </c>
      <c r="C95" s="56">
        <f t="shared" ref="C95:E95" si="57">$B$77/($B95*K20)</f>
        <v>6.486486486486486</v>
      </c>
      <c r="D95" s="56">
        <f t="shared" si="57"/>
        <v>6.6664814866253703</v>
      </c>
      <c r="E95" s="56">
        <f t="shared" si="57"/>
        <v>7.2072072072072064</v>
      </c>
      <c r="F95" s="56"/>
    </row>
    <row r="96" spans="1:6" x14ac:dyDescent="0.25">
      <c r="A96" s="54">
        <v>7</v>
      </c>
      <c r="B96" s="72">
        <v>3.53</v>
      </c>
      <c r="C96" s="56">
        <f t="shared" ref="C96:E96" si="58">$B$77/($B96*K21)</f>
        <v>7.4787535410764869</v>
      </c>
      <c r="D96" s="56">
        <f t="shared" si="58"/>
        <v>7.6862831871289696</v>
      </c>
      <c r="E96" s="56">
        <f t="shared" si="58"/>
        <v>8.3097261567516512</v>
      </c>
      <c r="F96" s="56"/>
    </row>
    <row r="97" spans="1:7" x14ac:dyDescent="0.25">
      <c r="A97" s="54">
        <v>8</v>
      </c>
      <c r="B97" s="72">
        <v>3.13</v>
      </c>
      <c r="C97" s="56">
        <f t="shared" ref="C97:E97" si="59">$B$77/($B97*K22)</f>
        <v>8.4345047923322678</v>
      </c>
      <c r="D97" s="56">
        <f t="shared" si="59"/>
        <v>8.6507741459818135</v>
      </c>
      <c r="E97" s="56">
        <f t="shared" si="59"/>
        <v>9.2585123955348703</v>
      </c>
      <c r="F97" s="56"/>
    </row>
    <row r="98" spans="1:7" x14ac:dyDescent="0.25">
      <c r="A98" s="54">
        <v>9</v>
      </c>
      <c r="B98" s="72">
        <v>2.81</v>
      </c>
      <c r="C98" s="56">
        <f t="shared" ref="C98:E98" si="60">$B$77/($B98*K23)</f>
        <v>9.395017793594306</v>
      </c>
      <c r="D98" s="56">
        <f t="shared" si="60"/>
        <v>9.6359156857377499</v>
      </c>
      <c r="E98" s="56">
        <f t="shared" si="60"/>
        <v>10.312862561574429</v>
      </c>
      <c r="F98" s="56"/>
    </row>
    <row r="99" spans="1:7" x14ac:dyDescent="0.25">
      <c r="A99" s="54">
        <v>10</v>
      </c>
      <c r="B99" s="72">
        <v>2.61</v>
      </c>
      <c r="C99" s="56">
        <f t="shared" ref="C99:E99" si="61">$B$77/($B99*K24)</f>
        <v>10.114942528735632</v>
      </c>
      <c r="D99" s="56">
        <f t="shared" si="61"/>
        <v>10.363670623704541</v>
      </c>
      <c r="E99" s="56">
        <f t="shared" si="61"/>
        <v>11.066676727281873</v>
      </c>
      <c r="F99" s="56"/>
    </row>
    <row r="100" spans="1:7" x14ac:dyDescent="0.25">
      <c r="A100" s="54">
        <v>20</v>
      </c>
      <c r="B100" s="72">
        <v>1.43</v>
      </c>
      <c r="C100" s="56">
        <f t="shared" ref="C100:E100" si="62">$B$77/($B100*K25)</f>
        <v>18.46153846153846</v>
      </c>
      <c r="D100" s="56">
        <f t="shared" si="62"/>
        <v>18.91551071878941</v>
      </c>
      <c r="E100" s="56">
        <f t="shared" si="62"/>
        <v>20.198619760982996</v>
      </c>
      <c r="F100" s="56"/>
    </row>
    <row r="101" spans="1:7" x14ac:dyDescent="0.25">
      <c r="A101" s="92" t="s">
        <v>96</v>
      </c>
      <c r="B101" s="92"/>
      <c r="C101" s="92"/>
      <c r="D101" s="92"/>
      <c r="E101" s="92"/>
      <c r="F101" s="93"/>
      <c r="G101" s="2" t="s">
        <v>97</v>
      </c>
    </row>
    <row r="102" spans="1:7" ht="15.6" x14ac:dyDescent="0.25">
      <c r="A102" s="39" t="s">
        <v>5</v>
      </c>
      <c r="B102" s="51">
        <v>37.700000000000003</v>
      </c>
      <c r="C102" s="39" t="s">
        <v>70</v>
      </c>
      <c r="D102" s="52" t="s">
        <v>50</v>
      </c>
      <c r="E102" s="39" t="s">
        <v>71</v>
      </c>
      <c r="F102" s="53" t="s">
        <v>48</v>
      </c>
    </row>
    <row r="103" spans="1:7" ht="12.75" customHeight="1" x14ac:dyDescent="0.25">
      <c r="A103" s="84" t="s">
        <v>4</v>
      </c>
      <c r="B103" s="86" t="s">
        <v>49</v>
      </c>
      <c r="C103" s="86" t="s">
        <v>74</v>
      </c>
      <c r="D103" s="86" t="s">
        <v>46</v>
      </c>
      <c r="E103" s="84" t="s">
        <v>45</v>
      </c>
      <c r="F103" s="84"/>
    </row>
    <row r="104" spans="1:7" x14ac:dyDescent="0.25">
      <c r="A104" s="91"/>
      <c r="B104" s="87"/>
      <c r="C104" s="88"/>
      <c r="D104" s="88"/>
      <c r="E104" s="85"/>
      <c r="F104" s="85"/>
    </row>
    <row r="105" spans="1:7" x14ac:dyDescent="0.25">
      <c r="A105" s="54">
        <v>0</v>
      </c>
      <c r="B105" s="55"/>
      <c r="C105" s="56"/>
      <c r="D105" s="56"/>
      <c r="E105" s="56"/>
      <c r="F105" s="56"/>
    </row>
    <row r="106" spans="1:7" x14ac:dyDescent="0.25">
      <c r="A106" s="54">
        <v>8.3333333333333329E-2</v>
      </c>
      <c r="B106" s="72">
        <v>139</v>
      </c>
      <c r="C106" s="56">
        <f>$B$102/($B106*K6)</f>
        <v>0.27122302158273381</v>
      </c>
      <c r="D106" s="56">
        <f t="shared" ref="D106:E106" si="63">$B$102/($B106*L6)</f>
        <v>0.29512842392027622</v>
      </c>
      <c r="E106" s="56">
        <f t="shared" si="63"/>
        <v>0.35546922881092247</v>
      </c>
      <c r="F106" s="56"/>
    </row>
    <row r="107" spans="1:7" x14ac:dyDescent="0.25">
      <c r="A107" s="54">
        <v>0.16666666666666666</v>
      </c>
      <c r="B107" s="72">
        <v>96.5</v>
      </c>
      <c r="C107" s="56">
        <f t="shared" ref="C107:E107" si="64">$B$102/($B107*K7)</f>
        <v>0.39067357512953371</v>
      </c>
      <c r="D107" s="56">
        <f t="shared" si="64"/>
        <v>0.41872837634462345</v>
      </c>
      <c r="E107" s="56">
        <f t="shared" si="64"/>
        <v>0.49141330204972794</v>
      </c>
      <c r="F107" s="56"/>
    </row>
    <row r="108" spans="1:7" x14ac:dyDescent="0.25">
      <c r="A108" s="54">
        <v>0.25</v>
      </c>
      <c r="B108" s="72">
        <v>75.3</v>
      </c>
      <c r="C108" s="56">
        <f t="shared" ref="C108:E108" si="65">$B$102/($B108*K8)</f>
        <v>0.5006640106241701</v>
      </c>
      <c r="D108" s="56">
        <f t="shared" si="65"/>
        <v>0.5326212878980533</v>
      </c>
      <c r="E108" s="56">
        <f t="shared" si="65"/>
        <v>0.61658129387213056</v>
      </c>
      <c r="F108" s="56"/>
    </row>
    <row r="109" spans="1:7" x14ac:dyDescent="0.25">
      <c r="A109" s="54">
        <v>0.33333333333333331</v>
      </c>
      <c r="B109" s="72">
        <v>62.2</v>
      </c>
      <c r="C109" s="56">
        <f t="shared" ref="C109:E109" si="66">$B$102/($B109*K9)</f>
        <v>0.60610932475884249</v>
      </c>
      <c r="D109" s="56">
        <f t="shared" si="66"/>
        <v>0.6420649626682654</v>
      </c>
      <c r="E109" s="56">
        <f t="shared" si="66"/>
        <v>0.73556956888209035</v>
      </c>
      <c r="F109" s="56"/>
    </row>
    <row r="110" spans="1:7" x14ac:dyDescent="0.25">
      <c r="A110" s="54">
        <v>0.41666666666666669</v>
      </c>
      <c r="B110" s="72">
        <v>53.3</v>
      </c>
      <c r="C110" s="56">
        <f t="shared" ref="C110:E110" si="67">$B$102/($B110*K10)</f>
        <v>0.70731707317073178</v>
      </c>
      <c r="D110" s="56">
        <f t="shared" si="67"/>
        <v>0.7461150560872698</v>
      </c>
      <c r="E110" s="56">
        <f t="shared" si="67"/>
        <v>0.84912013585922186</v>
      </c>
      <c r="F110" s="56"/>
    </row>
    <row r="111" spans="1:7" x14ac:dyDescent="0.25">
      <c r="A111" s="54">
        <v>0.5</v>
      </c>
      <c r="B111" s="72">
        <v>46.7</v>
      </c>
      <c r="C111" s="56">
        <f t="shared" ref="C111:E111" si="68">$B$102/($B111*K11)</f>
        <v>0.80728051391862954</v>
      </c>
      <c r="D111" s="56">
        <f t="shared" si="68"/>
        <v>0.84976896201961005</v>
      </c>
      <c r="E111" s="56">
        <f t="shared" si="68"/>
        <v>0.96104823085551139</v>
      </c>
      <c r="F111" s="56"/>
    </row>
    <row r="112" spans="1:7" ht="12.75" customHeight="1" x14ac:dyDescent="0.25">
      <c r="A112" s="54">
        <v>0.58333333333333337</v>
      </c>
      <c r="B112" s="72">
        <v>41.7</v>
      </c>
      <c r="C112" s="56">
        <f t="shared" ref="C112:E112" si="69">$B$102/($B112*K12)</f>
        <v>0.90407673860911275</v>
      </c>
      <c r="D112" s="56">
        <f t="shared" si="69"/>
        <v>0.94866394397598408</v>
      </c>
      <c r="E112" s="56">
        <f t="shared" si="69"/>
        <v>1.0699133001291277</v>
      </c>
      <c r="F112" s="56"/>
    </row>
    <row r="113" spans="1:7" x14ac:dyDescent="0.25">
      <c r="A113" s="54">
        <v>0.66666666666666663</v>
      </c>
      <c r="B113" s="72">
        <v>37.6</v>
      </c>
      <c r="C113" s="56">
        <f t="shared" ref="C113:E113" si="70">$B$102/($B113*K13)</f>
        <v>1.0026595744680851</v>
      </c>
      <c r="D113" s="56">
        <f t="shared" si="70"/>
        <v>1.051005843257951</v>
      </c>
      <c r="E113" s="56">
        <f t="shared" si="70"/>
        <v>1.1795994993742178</v>
      </c>
      <c r="F113" s="56"/>
    </row>
    <row r="114" spans="1:7" x14ac:dyDescent="0.25">
      <c r="A114" s="54">
        <v>0.75</v>
      </c>
      <c r="B114" s="72">
        <v>34.4</v>
      </c>
      <c r="C114" s="56">
        <f t="shared" ref="C114:E114" si="71">$B$102/($B114*K14)</f>
        <v>1.0959302325581397</v>
      </c>
      <c r="D114" s="56">
        <f t="shared" si="71"/>
        <v>1.1463705361486818</v>
      </c>
      <c r="E114" s="56">
        <f t="shared" si="71"/>
        <v>1.2832906704427864</v>
      </c>
      <c r="F114" s="56"/>
    </row>
    <row r="115" spans="1:7" x14ac:dyDescent="0.25">
      <c r="A115" s="54">
        <v>1</v>
      </c>
      <c r="B115" s="72">
        <v>27.4</v>
      </c>
      <c r="C115" s="56">
        <f t="shared" ref="C115:E115" si="72">$B$102/($B115*K15)</f>
        <v>1.3759124087591244</v>
      </c>
      <c r="D115" s="56">
        <f t="shared" si="72"/>
        <v>1.4347366097592538</v>
      </c>
      <c r="E115" s="56">
        <f t="shared" si="72"/>
        <v>1.5943365107289971</v>
      </c>
      <c r="F115" s="56"/>
    </row>
    <row r="116" spans="1:7" x14ac:dyDescent="0.25">
      <c r="A116" s="54">
        <v>2</v>
      </c>
      <c r="B116" s="72">
        <v>15.4</v>
      </c>
      <c r="C116" s="56">
        <f t="shared" ref="C116:E116" si="73">$B$102/($B116*K16)</f>
        <v>2.448051948051948</v>
      </c>
      <c r="D116" s="56">
        <f t="shared" si="73"/>
        <v>2.531594568823111</v>
      </c>
      <c r="E116" s="56">
        <f t="shared" si="73"/>
        <v>2.7692895339954164</v>
      </c>
      <c r="F116" s="56"/>
    </row>
    <row r="117" spans="1:7" x14ac:dyDescent="0.25">
      <c r="A117" s="54">
        <v>3</v>
      </c>
      <c r="B117" s="72">
        <v>10.8</v>
      </c>
      <c r="C117" s="56">
        <f t="shared" ref="C117:E117" si="74">$B$102/($B117*K17)</f>
        <v>3.4907407407407409</v>
      </c>
      <c r="D117" s="56">
        <f t="shared" si="74"/>
        <v>3.598701794578083</v>
      </c>
      <c r="E117" s="56">
        <f t="shared" si="74"/>
        <v>3.9090041889593961</v>
      </c>
      <c r="F117" s="56"/>
    </row>
    <row r="118" spans="1:7" x14ac:dyDescent="0.25">
      <c r="A118" s="54">
        <v>4</v>
      </c>
      <c r="B118" s="72">
        <v>8.33</v>
      </c>
      <c r="C118" s="56">
        <f t="shared" ref="C118:E118" si="75">$B$102/($B118*K18)</f>
        <v>4.5258103241296519</v>
      </c>
      <c r="D118" s="56">
        <f t="shared" si="75"/>
        <v>4.6561834610387374</v>
      </c>
      <c r="E118" s="56">
        <f t="shared" si="75"/>
        <v>5.0286781379218359</v>
      </c>
      <c r="F118" s="56"/>
    </row>
    <row r="119" spans="1:7" x14ac:dyDescent="0.25">
      <c r="A119" s="54">
        <v>5</v>
      </c>
      <c r="B119" s="72">
        <v>6.81</v>
      </c>
      <c r="C119" s="56">
        <f t="shared" ref="C119:E119" si="76">$B$102/($B119*K19)</f>
        <v>5.5359765051395016</v>
      </c>
      <c r="D119" s="56">
        <f t="shared" si="76"/>
        <v>5.6895955859604328</v>
      </c>
      <c r="E119" s="56">
        <f t="shared" si="76"/>
        <v>6.1510850057105575</v>
      </c>
      <c r="F119" s="56"/>
    </row>
    <row r="120" spans="1:7" x14ac:dyDescent="0.25">
      <c r="A120" s="54">
        <v>6</v>
      </c>
      <c r="B120" s="72">
        <v>5.77</v>
      </c>
      <c r="C120" s="56">
        <f t="shared" ref="C120:E120" si="77">$B$102/($B120*K20)</f>
        <v>6.5337954939341429</v>
      </c>
      <c r="D120" s="56">
        <f t="shared" si="77"/>
        <v>6.7151032825633541</v>
      </c>
      <c r="E120" s="56">
        <f t="shared" si="77"/>
        <v>7.2597727710379365</v>
      </c>
      <c r="F120" s="56"/>
    </row>
    <row r="121" spans="1:7" x14ac:dyDescent="0.25">
      <c r="A121" s="54">
        <v>7</v>
      </c>
      <c r="B121" s="72">
        <v>5.01</v>
      </c>
      <c r="C121" s="56">
        <f t="shared" ref="C121:E121" si="78">$B$102/($B121*K21)</f>
        <v>7.5249500998004004</v>
      </c>
      <c r="D121" s="56">
        <f t="shared" si="78"/>
        <v>7.7337616647486129</v>
      </c>
      <c r="E121" s="56">
        <f t="shared" si="78"/>
        <v>8.3610556664448872</v>
      </c>
      <c r="F121" s="56"/>
    </row>
    <row r="122" spans="1:7" x14ac:dyDescent="0.25">
      <c r="A122" s="54">
        <v>8</v>
      </c>
      <c r="B122" s="72">
        <v>4.5199999999999996</v>
      </c>
      <c r="C122" s="56">
        <f t="shared" ref="C122:E122" si="79">$B$102/($B122*K22)</f>
        <v>8.340707964601771</v>
      </c>
      <c r="D122" s="56">
        <f t="shared" si="79"/>
        <v>8.5545722713864336</v>
      </c>
      <c r="E122" s="56">
        <f t="shared" si="79"/>
        <v>9.1555521016484871</v>
      </c>
      <c r="F122" s="56"/>
    </row>
    <row r="123" spans="1:7" x14ac:dyDescent="0.25">
      <c r="A123" s="54">
        <v>9</v>
      </c>
      <c r="B123" s="72">
        <v>3.97</v>
      </c>
      <c r="C123" s="56">
        <f t="shared" ref="C123:E123" si="80">$B$102/($B123*K23)</f>
        <v>9.4962216624685141</v>
      </c>
      <c r="D123" s="56">
        <f t="shared" si="80"/>
        <v>9.7397145256087327</v>
      </c>
      <c r="E123" s="56">
        <f t="shared" si="80"/>
        <v>10.423953526310113</v>
      </c>
      <c r="F123" s="56"/>
    </row>
    <row r="124" spans="1:7" x14ac:dyDescent="0.25">
      <c r="A124" s="54">
        <v>10</v>
      </c>
      <c r="B124" s="72">
        <v>3.72</v>
      </c>
      <c r="C124" s="56">
        <f t="shared" ref="C124:E124" si="81">$B$102/($B124*K24)</f>
        <v>10.134408602150538</v>
      </c>
      <c r="D124" s="56">
        <f t="shared" si="81"/>
        <v>10.383615371055878</v>
      </c>
      <c r="E124" s="56">
        <f t="shared" si="81"/>
        <v>11.087974400602338</v>
      </c>
      <c r="F124" s="56"/>
    </row>
    <row r="125" spans="1:7" x14ac:dyDescent="0.25">
      <c r="A125" s="54">
        <v>20</v>
      </c>
      <c r="B125" s="72">
        <v>2.04</v>
      </c>
      <c r="C125" s="56">
        <f t="shared" ref="C125:E125" si="82">$B$102/($B125*K25)</f>
        <v>18.480392156862745</v>
      </c>
      <c r="D125" s="56">
        <f t="shared" si="82"/>
        <v>18.934828029572486</v>
      </c>
      <c r="E125" s="56">
        <f t="shared" si="82"/>
        <v>20.2192474363925</v>
      </c>
      <c r="F125" s="56"/>
    </row>
    <row r="126" spans="1:7" x14ac:dyDescent="0.25">
      <c r="A126" s="92" t="s">
        <v>99</v>
      </c>
      <c r="B126" s="92"/>
      <c r="C126" s="92"/>
      <c r="D126" s="92"/>
      <c r="E126" s="92"/>
      <c r="F126" s="93"/>
      <c r="G126" s="2" t="s">
        <v>98</v>
      </c>
    </row>
    <row r="127" spans="1:7" ht="15.6" x14ac:dyDescent="0.25">
      <c r="A127" s="39" t="s">
        <v>5</v>
      </c>
      <c r="B127" s="51">
        <v>37.700000000000003</v>
      </c>
      <c r="C127" s="39" t="s">
        <v>70</v>
      </c>
      <c r="D127" s="52" t="s">
        <v>50</v>
      </c>
      <c r="E127" s="39" t="s">
        <v>71</v>
      </c>
      <c r="F127" s="53" t="s">
        <v>48</v>
      </c>
    </row>
    <row r="128" spans="1:7" ht="12.75" customHeight="1" x14ac:dyDescent="0.25">
      <c r="A128" s="84" t="s">
        <v>4</v>
      </c>
      <c r="B128" s="86" t="s">
        <v>49</v>
      </c>
      <c r="C128" s="86" t="s">
        <v>74</v>
      </c>
      <c r="D128" s="86" t="s">
        <v>46</v>
      </c>
      <c r="E128" s="84" t="s">
        <v>45</v>
      </c>
      <c r="F128" s="84"/>
    </row>
    <row r="129" spans="1:6" x14ac:dyDescent="0.25">
      <c r="A129" s="91"/>
      <c r="B129" s="87"/>
      <c r="C129" s="88"/>
      <c r="D129" s="88"/>
      <c r="E129" s="85"/>
      <c r="F129" s="85"/>
    </row>
    <row r="130" spans="1:6" x14ac:dyDescent="0.25">
      <c r="A130" s="54">
        <v>0</v>
      </c>
      <c r="B130" s="55"/>
      <c r="C130" s="56"/>
      <c r="D130" s="56"/>
      <c r="E130" s="56"/>
      <c r="F130" s="56"/>
    </row>
    <row r="131" spans="1:6" x14ac:dyDescent="0.25">
      <c r="A131" s="54">
        <v>8.3333333333333329E-2</v>
      </c>
      <c r="B131" s="72">
        <v>139</v>
      </c>
      <c r="C131" s="56">
        <f>$B$127/($B131*K6)</f>
        <v>0.27122302158273381</v>
      </c>
      <c r="D131" s="56">
        <f t="shared" ref="D131:E131" si="83">$B$127/($B131*L6)</f>
        <v>0.29512842392027622</v>
      </c>
      <c r="E131" s="56">
        <f t="shared" si="83"/>
        <v>0.35546922881092247</v>
      </c>
      <c r="F131" s="56"/>
    </row>
    <row r="132" spans="1:6" x14ac:dyDescent="0.25">
      <c r="A132" s="54">
        <v>0.16666666666666666</v>
      </c>
      <c r="B132" s="72">
        <v>96.5</v>
      </c>
      <c r="C132" s="56">
        <f t="shared" ref="C132:E132" si="84">$B$127/($B132*K7)</f>
        <v>0.39067357512953371</v>
      </c>
      <c r="D132" s="56">
        <f t="shared" si="84"/>
        <v>0.41872837634462345</v>
      </c>
      <c r="E132" s="56">
        <f t="shared" si="84"/>
        <v>0.49141330204972794</v>
      </c>
      <c r="F132" s="56"/>
    </row>
    <row r="133" spans="1:6" ht="12.75" customHeight="1" x14ac:dyDescent="0.25">
      <c r="A133" s="54">
        <v>0.25</v>
      </c>
      <c r="B133" s="72">
        <v>75.3</v>
      </c>
      <c r="C133" s="56">
        <f t="shared" ref="C133:E133" si="85">$B$127/($B133*K8)</f>
        <v>0.5006640106241701</v>
      </c>
      <c r="D133" s="56">
        <f t="shared" si="85"/>
        <v>0.5326212878980533</v>
      </c>
      <c r="E133" s="56">
        <f t="shared" si="85"/>
        <v>0.61658129387213056</v>
      </c>
      <c r="F133" s="56"/>
    </row>
    <row r="134" spans="1:6" x14ac:dyDescent="0.25">
      <c r="A134" s="54">
        <v>0.33333333333333331</v>
      </c>
      <c r="B134" s="72">
        <v>62.2</v>
      </c>
      <c r="C134" s="56">
        <f t="shared" ref="C134:E134" si="86">$B$127/($B134*K9)</f>
        <v>0.60610932475884249</v>
      </c>
      <c r="D134" s="56">
        <f t="shared" si="86"/>
        <v>0.6420649626682654</v>
      </c>
      <c r="E134" s="56">
        <f t="shared" si="86"/>
        <v>0.73556956888209035</v>
      </c>
      <c r="F134" s="56"/>
    </row>
    <row r="135" spans="1:6" x14ac:dyDescent="0.25">
      <c r="A135" s="54">
        <v>0.41666666666666669</v>
      </c>
      <c r="B135" s="72">
        <v>53.3</v>
      </c>
      <c r="C135" s="56">
        <f t="shared" ref="C135:E135" si="87">$B$127/($B135*K10)</f>
        <v>0.70731707317073178</v>
      </c>
      <c r="D135" s="56">
        <f t="shared" si="87"/>
        <v>0.7461150560872698</v>
      </c>
      <c r="E135" s="56">
        <f t="shared" si="87"/>
        <v>0.84912013585922186</v>
      </c>
      <c r="F135" s="56"/>
    </row>
    <row r="136" spans="1:6" x14ac:dyDescent="0.25">
      <c r="A136" s="54">
        <v>0.5</v>
      </c>
      <c r="B136" s="72">
        <v>46.7</v>
      </c>
      <c r="C136" s="56">
        <f t="shared" ref="C136:E136" si="88">$B$127/($B136*K11)</f>
        <v>0.80728051391862954</v>
      </c>
      <c r="D136" s="56">
        <f t="shared" si="88"/>
        <v>0.84976896201961005</v>
      </c>
      <c r="E136" s="56">
        <f t="shared" si="88"/>
        <v>0.96104823085551139</v>
      </c>
      <c r="F136" s="56"/>
    </row>
    <row r="137" spans="1:6" x14ac:dyDescent="0.25">
      <c r="A137" s="54">
        <v>0.58333333333333337</v>
      </c>
      <c r="B137" s="72">
        <v>41.7</v>
      </c>
      <c r="C137" s="56">
        <f t="shared" ref="C137:E137" si="89">$B$127/($B137*K12)</f>
        <v>0.90407673860911275</v>
      </c>
      <c r="D137" s="56">
        <f t="shared" si="89"/>
        <v>0.94866394397598408</v>
      </c>
      <c r="E137" s="56">
        <f t="shared" si="89"/>
        <v>1.0699133001291277</v>
      </c>
      <c r="F137" s="56"/>
    </row>
    <row r="138" spans="1:6" x14ac:dyDescent="0.25">
      <c r="A138" s="54">
        <v>0.66666666666666663</v>
      </c>
      <c r="B138" s="72">
        <v>37.6</v>
      </c>
      <c r="C138" s="56">
        <f t="shared" ref="C138:E138" si="90">$B$127/($B138*K13)</f>
        <v>1.0026595744680851</v>
      </c>
      <c r="D138" s="56">
        <f t="shared" si="90"/>
        <v>1.051005843257951</v>
      </c>
      <c r="E138" s="56">
        <f t="shared" si="90"/>
        <v>1.1795994993742178</v>
      </c>
      <c r="F138" s="56"/>
    </row>
    <row r="139" spans="1:6" x14ac:dyDescent="0.25">
      <c r="A139" s="54">
        <v>0.75</v>
      </c>
      <c r="B139" s="72">
        <v>34.4</v>
      </c>
      <c r="C139" s="56">
        <f t="shared" ref="C139:E139" si="91">$B$127/($B139*K14)</f>
        <v>1.0959302325581397</v>
      </c>
      <c r="D139" s="56">
        <f t="shared" si="91"/>
        <v>1.1463705361486818</v>
      </c>
      <c r="E139" s="56">
        <f t="shared" si="91"/>
        <v>1.2832906704427864</v>
      </c>
      <c r="F139" s="56"/>
    </row>
    <row r="140" spans="1:6" x14ac:dyDescent="0.25">
      <c r="A140" s="54">
        <v>1</v>
      </c>
      <c r="B140" s="72">
        <v>27.4</v>
      </c>
      <c r="C140" s="56">
        <f t="shared" ref="C140:E140" si="92">$B$127/($B140*K15)</f>
        <v>1.3759124087591244</v>
      </c>
      <c r="D140" s="56">
        <f t="shared" si="92"/>
        <v>1.4347366097592538</v>
      </c>
      <c r="E140" s="56">
        <f t="shared" si="92"/>
        <v>1.5943365107289971</v>
      </c>
      <c r="F140" s="56"/>
    </row>
    <row r="141" spans="1:6" x14ac:dyDescent="0.25">
      <c r="A141" s="54">
        <v>2</v>
      </c>
      <c r="B141" s="72">
        <v>15.4</v>
      </c>
      <c r="C141" s="56">
        <f t="shared" ref="C141:E141" si="93">$B$127/($B141*K16)</f>
        <v>2.448051948051948</v>
      </c>
      <c r="D141" s="56">
        <f t="shared" si="93"/>
        <v>2.531594568823111</v>
      </c>
      <c r="E141" s="56">
        <f t="shared" si="93"/>
        <v>2.7692895339954164</v>
      </c>
      <c r="F141" s="56"/>
    </row>
    <row r="142" spans="1:6" x14ac:dyDescent="0.25">
      <c r="A142" s="54">
        <v>3</v>
      </c>
      <c r="B142" s="72">
        <v>10.8</v>
      </c>
      <c r="C142" s="56">
        <f t="shared" ref="C142:E142" si="94">$B$127/($B142*K17)</f>
        <v>3.4907407407407409</v>
      </c>
      <c r="D142" s="56">
        <f t="shared" si="94"/>
        <v>3.598701794578083</v>
      </c>
      <c r="E142" s="56">
        <f t="shared" si="94"/>
        <v>3.9090041889593961</v>
      </c>
      <c r="F142" s="56"/>
    </row>
    <row r="143" spans="1:6" x14ac:dyDescent="0.25">
      <c r="A143" s="54">
        <v>4</v>
      </c>
      <c r="B143" s="72">
        <v>8.33</v>
      </c>
      <c r="C143" s="56">
        <f t="shared" ref="C143:E143" si="95">$B$127/($B143*K18)</f>
        <v>4.5258103241296519</v>
      </c>
      <c r="D143" s="56">
        <f t="shared" si="95"/>
        <v>4.6561834610387374</v>
      </c>
      <c r="E143" s="56">
        <f t="shared" si="95"/>
        <v>5.0286781379218359</v>
      </c>
      <c r="F143" s="56"/>
    </row>
    <row r="144" spans="1:6" x14ac:dyDescent="0.25">
      <c r="A144" s="54">
        <v>5</v>
      </c>
      <c r="B144" s="72">
        <v>6.81</v>
      </c>
      <c r="C144" s="56">
        <f t="shared" ref="C144:E144" si="96">$B$127/($B144*K19)</f>
        <v>5.5359765051395016</v>
      </c>
      <c r="D144" s="56">
        <f t="shared" si="96"/>
        <v>5.6895955859604328</v>
      </c>
      <c r="E144" s="56">
        <f t="shared" si="96"/>
        <v>6.1510850057105575</v>
      </c>
      <c r="F144" s="56"/>
    </row>
    <row r="145" spans="1:7" x14ac:dyDescent="0.25">
      <c r="A145" s="54">
        <v>6</v>
      </c>
      <c r="B145" s="72">
        <v>5.77</v>
      </c>
      <c r="C145" s="56">
        <f t="shared" ref="C145:E145" si="97">$B$127/($B145*K20)</f>
        <v>6.5337954939341429</v>
      </c>
      <c r="D145" s="56">
        <f t="shared" si="97"/>
        <v>6.7151032825633541</v>
      </c>
      <c r="E145" s="56">
        <f t="shared" si="97"/>
        <v>7.2597727710379365</v>
      </c>
      <c r="F145" s="56"/>
    </row>
    <row r="146" spans="1:7" x14ac:dyDescent="0.25">
      <c r="A146" s="54">
        <v>7</v>
      </c>
      <c r="B146" s="72">
        <v>5.01</v>
      </c>
      <c r="C146" s="56">
        <f t="shared" ref="C146:E146" si="98">$B$127/($B146*K21)</f>
        <v>7.5249500998004004</v>
      </c>
      <c r="D146" s="56">
        <f t="shared" si="98"/>
        <v>7.7337616647486129</v>
      </c>
      <c r="E146" s="56">
        <f t="shared" si="98"/>
        <v>8.3610556664448872</v>
      </c>
      <c r="F146" s="56"/>
    </row>
    <row r="147" spans="1:7" x14ac:dyDescent="0.25">
      <c r="A147" s="54">
        <v>8</v>
      </c>
      <c r="B147" s="72">
        <v>4.5199999999999996</v>
      </c>
      <c r="C147" s="56">
        <f t="shared" ref="C147:E147" si="99">$B$127/($B147*K22)</f>
        <v>8.340707964601771</v>
      </c>
      <c r="D147" s="56">
        <f t="shared" si="99"/>
        <v>8.5545722713864336</v>
      </c>
      <c r="E147" s="56">
        <f t="shared" si="99"/>
        <v>9.1555521016484871</v>
      </c>
      <c r="F147" s="56"/>
    </row>
    <row r="148" spans="1:7" x14ac:dyDescent="0.25">
      <c r="A148" s="54">
        <v>9</v>
      </c>
      <c r="B148" s="72">
        <v>3.97</v>
      </c>
      <c r="C148" s="56">
        <f t="shared" ref="C148:E148" si="100">$B$127/($B148*K23)</f>
        <v>9.4962216624685141</v>
      </c>
      <c r="D148" s="56">
        <f t="shared" si="100"/>
        <v>9.7397145256087327</v>
      </c>
      <c r="E148" s="56">
        <f t="shared" si="100"/>
        <v>10.423953526310113</v>
      </c>
      <c r="F148" s="56"/>
    </row>
    <row r="149" spans="1:7" x14ac:dyDescent="0.25">
      <c r="A149" s="54">
        <v>10</v>
      </c>
      <c r="B149" s="72">
        <v>3.72</v>
      </c>
      <c r="C149" s="56">
        <f t="shared" ref="C149:E149" si="101">$B$127/($B149*K24)</f>
        <v>10.134408602150538</v>
      </c>
      <c r="D149" s="56">
        <f t="shared" si="101"/>
        <v>10.383615371055878</v>
      </c>
      <c r="E149" s="56">
        <f t="shared" si="101"/>
        <v>11.087974400602338</v>
      </c>
      <c r="F149" s="56"/>
    </row>
    <row r="150" spans="1:7" x14ac:dyDescent="0.25">
      <c r="A150" s="54">
        <v>20</v>
      </c>
      <c r="B150" s="72">
        <v>2.04</v>
      </c>
      <c r="C150" s="56">
        <f t="shared" ref="C150:E150" si="102">$B$127/($B150*K25)</f>
        <v>18.480392156862745</v>
      </c>
      <c r="D150" s="56">
        <f t="shared" si="102"/>
        <v>18.934828029572486</v>
      </c>
      <c r="E150" s="56">
        <f t="shared" si="102"/>
        <v>20.2192474363925</v>
      </c>
      <c r="F150" s="56"/>
    </row>
    <row r="151" spans="1:7" x14ac:dyDescent="0.25">
      <c r="A151" s="92" t="s">
        <v>100</v>
      </c>
      <c r="B151" s="92"/>
      <c r="C151" s="92"/>
      <c r="D151" s="92"/>
      <c r="E151" s="92"/>
      <c r="F151" s="93"/>
      <c r="G151" s="2" t="s">
        <v>97</v>
      </c>
    </row>
    <row r="152" spans="1:7" ht="15.6" x14ac:dyDescent="0.25">
      <c r="A152" s="39" t="s">
        <v>5</v>
      </c>
      <c r="B152" s="51">
        <v>50.8</v>
      </c>
      <c r="C152" s="39" t="s">
        <v>70</v>
      </c>
      <c r="D152" s="52" t="s">
        <v>50</v>
      </c>
      <c r="E152" s="39" t="s">
        <v>71</v>
      </c>
      <c r="F152" s="53" t="s">
        <v>48</v>
      </c>
    </row>
    <row r="153" spans="1:7" ht="12.75" customHeight="1" x14ac:dyDescent="0.25">
      <c r="A153" s="84" t="s">
        <v>4</v>
      </c>
      <c r="B153" s="86" t="s">
        <v>49</v>
      </c>
      <c r="C153" s="86" t="s">
        <v>74</v>
      </c>
      <c r="D153" s="86" t="s">
        <v>46</v>
      </c>
      <c r="E153" s="84" t="s">
        <v>45</v>
      </c>
      <c r="F153" s="84"/>
    </row>
    <row r="154" spans="1:7" x14ac:dyDescent="0.25">
      <c r="A154" s="91"/>
      <c r="B154" s="87"/>
      <c r="C154" s="88"/>
      <c r="D154" s="88"/>
      <c r="E154" s="85"/>
      <c r="F154" s="85"/>
    </row>
    <row r="155" spans="1:7" x14ac:dyDescent="0.25">
      <c r="A155" s="54">
        <v>0</v>
      </c>
      <c r="B155" s="55"/>
      <c r="C155" s="56"/>
      <c r="D155" s="56"/>
      <c r="E155" s="56"/>
      <c r="F155" s="56"/>
    </row>
    <row r="156" spans="1:7" x14ac:dyDescent="0.25">
      <c r="A156" s="54">
        <v>8.3333333333333329E-2</v>
      </c>
      <c r="B156" s="72">
        <v>173</v>
      </c>
      <c r="C156" s="56">
        <f>$B$152/($B156*K6)</f>
        <v>0.29364161849710979</v>
      </c>
      <c r="D156" s="56">
        <f t="shared" ref="D156:E156" si="103">$B$152/($B156*L6)</f>
        <v>0.31952297986627837</v>
      </c>
      <c r="E156" s="56">
        <f t="shared" si="103"/>
        <v>0.38485140038939686</v>
      </c>
      <c r="F156" s="56"/>
    </row>
    <row r="157" spans="1:7" x14ac:dyDescent="0.25">
      <c r="A157" s="54">
        <v>0.16666666666666666</v>
      </c>
      <c r="B157" s="72">
        <v>123</v>
      </c>
      <c r="C157" s="56">
        <f t="shared" ref="C157:E157" si="104">$B$152/($B157*K7)</f>
        <v>0.41300813008130077</v>
      </c>
      <c r="D157" s="56">
        <f t="shared" si="104"/>
        <v>0.44266680608928272</v>
      </c>
      <c r="E157" s="56">
        <f t="shared" si="104"/>
        <v>0.51950708186327132</v>
      </c>
      <c r="F157" s="56"/>
    </row>
    <row r="158" spans="1:7" x14ac:dyDescent="0.25">
      <c r="A158" s="54">
        <v>0.25</v>
      </c>
      <c r="B158" s="72">
        <v>97</v>
      </c>
      <c r="C158" s="56">
        <f t="shared" ref="C158:E158" si="105">$B$152/($B158*K8)</f>
        <v>0.52371134020618548</v>
      </c>
      <c r="D158" s="56">
        <f t="shared" si="105"/>
        <v>0.55713972362360165</v>
      </c>
      <c r="E158" s="56">
        <f t="shared" si="105"/>
        <v>0.64496470468742051</v>
      </c>
      <c r="F158" s="56"/>
    </row>
    <row r="159" spans="1:7" x14ac:dyDescent="0.25">
      <c r="A159" s="54">
        <v>0.33333333333333331</v>
      </c>
      <c r="B159" s="72">
        <v>80.7</v>
      </c>
      <c r="C159" s="56">
        <f t="shared" ref="C159:E159" si="106">$B$152/($B159*K9)</f>
        <v>0.62949194547707554</v>
      </c>
      <c r="D159" s="56">
        <f t="shared" si="106"/>
        <v>0.6668346880053766</v>
      </c>
      <c r="E159" s="56">
        <f t="shared" si="106"/>
        <v>0.76394653577314997</v>
      </c>
      <c r="F159" s="56"/>
    </row>
    <row r="160" spans="1:7" x14ac:dyDescent="0.25">
      <c r="A160" s="54">
        <v>0.41666666666666669</v>
      </c>
      <c r="B160" s="72">
        <v>68.7</v>
      </c>
      <c r="C160" s="56">
        <f t="shared" ref="C160:E160" si="107">$B$152/($B160*K10)</f>
        <v>0.73944687045123714</v>
      </c>
      <c r="D160" s="56">
        <f t="shared" si="107"/>
        <v>0.78000724731143167</v>
      </c>
      <c r="E160" s="56">
        <f t="shared" si="107"/>
        <v>0.88769132106991266</v>
      </c>
      <c r="F160" s="56"/>
    </row>
    <row r="161" spans="1:7" x14ac:dyDescent="0.25">
      <c r="A161" s="54">
        <v>0.5</v>
      </c>
      <c r="B161" s="72">
        <v>60.5</v>
      </c>
      <c r="C161" s="56">
        <f t="shared" ref="C161:E161" si="108">$B$152/($B161*K11)</f>
        <v>0.83966942148760326</v>
      </c>
      <c r="D161" s="56">
        <f t="shared" si="108"/>
        <v>0.88386254893431926</v>
      </c>
      <c r="E161" s="56">
        <f t="shared" si="108"/>
        <v>0.99960645415190863</v>
      </c>
      <c r="F161" s="56"/>
    </row>
    <row r="162" spans="1:7" x14ac:dyDescent="0.25">
      <c r="A162" s="54">
        <v>0.58333333333333337</v>
      </c>
      <c r="B162" s="72">
        <v>54.2</v>
      </c>
      <c r="C162" s="56">
        <f t="shared" ref="C162:E162" si="109">$B$152/($B162*K12)</f>
        <v>0.93726937269372679</v>
      </c>
      <c r="D162" s="56">
        <f t="shared" si="109"/>
        <v>0.98349357050758335</v>
      </c>
      <c r="E162" s="56">
        <f t="shared" si="109"/>
        <v>1.1091945238979017</v>
      </c>
      <c r="F162" s="56"/>
    </row>
    <row r="163" spans="1:7" x14ac:dyDescent="0.25">
      <c r="A163" s="54">
        <v>0.66666666666666663</v>
      </c>
      <c r="B163" s="72">
        <v>49.1</v>
      </c>
      <c r="C163" s="56">
        <f t="shared" ref="C163:E163" si="110">$B$152/($B163*K13)</f>
        <v>1.0346232179226069</v>
      </c>
      <c r="D163" s="56">
        <f t="shared" si="110"/>
        <v>1.084510710610699</v>
      </c>
      <c r="E163" s="56">
        <f t="shared" si="110"/>
        <v>1.2172037857913023</v>
      </c>
      <c r="F163" s="56"/>
    </row>
    <row r="164" spans="1:7" x14ac:dyDescent="0.25">
      <c r="A164" s="54">
        <v>0.75</v>
      </c>
      <c r="B164" s="72">
        <v>45</v>
      </c>
      <c r="C164" s="56">
        <f t="shared" ref="C164:E164" si="111">$B$152/($B164*K14)</f>
        <v>1.1288888888888888</v>
      </c>
      <c r="D164" s="56">
        <f t="shared" si="111"/>
        <v>1.1808461180846119</v>
      </c>
      <c r="E164" s="56">
        <f t="shared" si="111"/>
        <v>1.3218839448347643</v>
      </c>
      <c r="F164" s="56"/>
    </row>
    <row r="165" spans="1:7" x14ac:dyDescent="0.25">
      <c r="A165" s="54">
        <v>1</v>
      </c>
      <c r="B165" s="72">
        <v>36.1</v>
      </c>
      <c r="C165" s="56">
        <f t="shared" ref="C165:E165" si="112">$B$152/($B165*K15)</f>
        <v>1.4072022160664819</v>
      </c>
      <c r="D165" s="56">
        <f t="shared" si="112"/>
        <v>1.4673641460547255</v>
      </c>
      <c r="E165" s="56">
        <f t="shared" si="112"/>
        <v>1.6305935296251239</v>
      </c>
      <c r="F165" s="56"/>
    </row>
    <row r="166" spans="1:7" x14ac:dyDescent="0.25">
      <c r="A166" s="54">
        <v>2</v>
      </c>
      <c r="B166" s="72">
        <v>20.6</v>
      </c>
      <c r="C166" s="56">
        <f t="shared" ref="C166:E166" si="113">$B$152/($B166*K16)</f>
        <v>2.4660194174757279</v>
      </c>
      <c r="D166" s="56">
        <f t="shared" si="113"/>
        <v>2.5501751990441859</v>
      </c>
      <c r="E166" s="56">
        <f t="shared" si="113"/>
        <v>2.7896147256512762</v>
      </c>
      <c r="F166" s="56"/>
    </row>
    <row r="167" spans="1:7" x14ac:dyDescent="0.25">
      <c r="A167" s="54">
        <v>3</v>
      </c>
      <c r="B167" s="72">
        <v>14.6</v>
      </c>
      <c r="C167" s="56">
        <f t="shared" ref="C167:E167" si="114">$B$152/($B167*K17)</f>
        <v>3.4794520547945202</v>
      </c>
      <c r="D167" s="56">
        <f t="shared" si="114"/>
        <v>3.5870639740149697</v>
      </c>
      <c r="E167" s="56">
        <f t="shared" si="114"/>
        <v>3.8963628833085333</v>
      </c>
      <c r="F167" s="56"/>
    </row>
    <row r="168" spans="1:7" x14ac:dyDescent="0.25">
      <c r="A168" s="54">
        <v>4</v>
      </c>
      <c r="B168" s="72">
        <v>11.4</v>
      </c>
      <c r="C168" s="56">
        <f t="shared" ref="C168:E168" si="115">$B$152/($B168*K18)</f>
        <v>4.4561403508771926</v>
      </c>
      <c r="D168" s="56">
        <f t="shared" si="115"/>
        <v>4.5845065338242721</v>
      </c>
      <c r="E168" s="56">
        <f t="shared" si="115"/>
        <v>4.9512670565302139</v>
      </c>
      <c r="F168" s="56"/>
    </row>
    <row r="169" spans="1:7" x14ac:dyDescent="0.25">
      <c r="A169" s="54">
        <v>5</v>
      </c>
      <c r="B169" s="72">
        <v>9.34</v>
      </c>
      <c r="C169" s="56">
        <f t="shared" ref="C169:E169" si="116">$B$152/($B169*K19)</f>
        <v>5.4389721627408996</v>
      </c>
      <c r="D169" s="56">
        <f t="shared" si="116"/>
        <v>5.5898994478323738</v>
      </c>
      <c r="E169" s="56">
        <f t="shared" si="116"/>
        <v>6.043302403045443</v>
      </c>
      <c r="F169" s="56"/>
    </row>
    <row r="170" spans="1:7" x14ac:dyDescent="0.25">
      <c r="A170" s="54">
        <v>6</v>
      </c>
      <c r="B170" s="72">
        <v>7.94</v>
      </c>
      <c r="C170" s="56">
        <f t="shared" ref="C170:E170" si="117">$B$152/($B170*K20)</f>
        <v>6.3979848866498736</v>
      </c>
      <c r="D170" s="56">
        <f t="shared" si="117"/>
        <v>6.5755240356113811</v>
      </c>
      <c r="E170" s="56">
        <f t="shared" si="117"/>
        <v>7.1088720962776364</v>
      </c>
      <c r="F170" s="56"/>
    </row>
    <row r="171" spans="1:7" x14ac:dyDescent="0.25">
      <c r="A171" s="54">
        <v>7</v>
      </c>
      <c r="B171" s="72">
        <v>6.91</v>
      </c>
      <c r="C171" s="56">
        <f t="shared" ref="C171:E171" si="118">$B$152/($B171*K21)</f>
        <v>7.3516642547033282</v>
      </c>
      <c r="D171" s="56">
        <f t="shared" si="118"/>
        <v>7.5556672710208925</v>
      </c>
      <c r="E171" s="56">
        <f t="shared" si="118"/>
        <v>8.1685158385592533</v>
      </c>
      <c r="F171" s="56"/>
    </row>
    <row r="172" spans="1:7" x14ac:dyDescent="0.25">
      <c r="A172" s="54">
        <v>8</v>
      </c>
      <c r="B172" s="72">
        <v>6.13</v>
      </c>
      <c r="C172" s="56">
        <f t="shared" ref="C172:E172" si="119">$B$152/($B172*K22)</f>
        <v>8.2871125611745509</v>
      </c>
      <c r="D172" s="56">
        <f t="shared" si="119"/>
        <v>8.499602626845693</v>
      </c>
      <c r="E172" s="56">
        <f t="shared" si="119"/>
        <v>9.0967207038139968</v>
      </c>
      <c r="F172" s="56"/>
    </row>
    <row r="173" spans="1:7" x14ac:dyDescent="0.25">
      <c r="A173" s="54">
        <v>9</v>
      </c>
      <c r="B173" s="72">
        <v>5.5</v>
      </c>
      <c r="C173" s="56">
        <f t="shared" ref="C173:E173" si="120">$B$152/($B173*K23)</f>
        <v>9.2363636363636363</v>
      </c>
      <c r="D173" s="56">
        <f t="shared" si="120"/>
        <v>9.4731934731934722</v>
      </c>
      <c r="E173" s="56">
        <f t="shared" si="120"/>
        <v>10.138708711705418</v>
      </c>
      <c r="F173" s="56"/>
    </row>
    <row r="174" spans="1:7" x14ac:dyDescent="0.25">
      <c r="A174" s="54">
        <v>10</v>
      </c>
      <c r="B174" s="72">
        <v>5</v>
      </c>
      <c r="C174" s="56">
        <f t="shared" ref="C174:E174" si="121">$B$152/($B174*K24)</f>
        <v>10.16</v>
      </c>
      <c r="D174" s="56">
        <f t="shared" si="121"/>
        <v>10.409836065573771</v>
      </c>
      <c r="E174" s="56">
        <f t="shared" si="121"/>
        <v>11.11597374179431</v>
      </c>
      <c r="F174" s="56"/>
    </row>
    <row r="175" spans="1:7" x14ac:dyDescent="0.25">
      <c r="A175" s="54">
        <v>20</v>
      </c>
      <c r="B175" s="72">
        <v>2.68</v>
      </c>
      <c r="C175" s="56">
        <f t="shared" ref="C175:E175" si="122">$B$152/($B175*K25)</f>
        <v>18.955223880597014</v>
      </c>
      <c r="D175" s="56">
        <f t="shared" si="122"/>
        <v>19.421335943234645</v>
      </c>
      <c r="E175" s="56">
        <f t="shared" si="122"/>
        <v>20.738756980959533</v>
      </c>
      <c r="F175" s="56"/>
    </row>
    <row r="176" spans="1:7" x14ac:dyDescent="0.25">
      <c r="A176" s="92" t="s">
        <v>102</v>
      </c>
      <c r="B176" s="92"/>
      <c r="C176" s="92"/>
      <c r="D176" s="92"/>
      <c r="E176" s="92"/>
      <c r="F176" s="93"/>
      <c r="G176" s="2" t="s">
        <v>101</v>
      </c>
    </row>
    <row r="177" spans="1:6" ht="15.6" x14ac:dyDescent="0.25">
      <c r="A177" s="39" t="s">
        <v>5</v>
      </c>
      <c r="B177" s="51">
        <v>115</v>
      </c>
      <c r="C177" s="39" t="s">
        <v>70</v>
      </c>
      <c r="D177" s="52" t="s">
        <v>50</v>
      </c>
      <c r="E177" s="39" t="s">
        <v>71</v>
      </c>
      <c r="F177" s="53" t="s">
        <v>48</v>
      </c>
    </row>
    <row r="178" spans="1:6" ht="12.75" customHeight="1" x14ac:dyDescent="0.25">
      <c r="A178" s="84" t="s">
        <v>4</v>
      </c>
      <c r="B178" s="86" t="s">
        <v>49</v>
      </c>
      <c r="C178" s="86" t="s">
        <v>74</v>
      </c>
      <c r="D178" s="86" t="s">
        <v>46</v>
      </c>
      <c r="E178" s="84" t="s">
        <v>45</v>
      </c>
      <c r="F178" s="84"/>
    </row>
    <row r="179" spans="1:6" x14ac:dyDescent="0.25">
      <c r="A179" s="91"/>
      <c r="B179" s="87"/>
      <c r="C179" s="88"/>
      <c r="D179" s="88"/>
      <c r="E179" s="85"/>
      <c r="F179" s="85"/>
    </row>
    <row r="180" spans="1:6" x14ac:dyDescent="0.25">
      <c r="A180" s="54">
        <v>0</v>
      </c>
      <c r="B180" s="55"/>
      <c r="C180" s="56"/>
      <c r="D180" s="56"/>
      <c r="E180" s="56"/>
      <c r="F180" s="56"/>
    </row>
    <row r="181" spans="1:6" x14ac:dyDescent="0.25">
      <c r="A181" s="54">
        <v>8.3333333333333329E-2</v>
      </c>
      <c r="B181" s="72">
        <v>290</v>
      </c>
      <c r="C181" s="56">
        <f>$B$177/($B181*K6)</f>
        <v>0.39655172413793105</v>
      </c>
      <c r="D181" s="56">
        <f t="shared" ref="D181:E181" si="123">$B$177/($B181*L6)</f>
        <v>0.43150350831113282</v>
      </c>
      <c r="E181" s="56">
        <f t="shared" si="123"/>
        <v>0.51972703032494239</v>
      </c>
      <c r="F181" s="56"/>
    </row>
    <row r="182" spans="1:6" x14ac:dyDescent="0.25">
      <c r="A182" s="54">
        <v>0.16666666666666666</v>
      </c>
      <c r="B182" s="72">
        <v>223</v>
      </c>
      <c r="C182" s="56">
        <f t="shared" ref="C182:E182" si="124">$B$177/($B182*K7)</f>
        <v>0.51569506726457404</v>
      </c>
      <c r="D182" s="56">
        <f t="shared" si="124"/>
        <v>0.55272783200918973</v>
      </c>
      <c r="E182" s="56">
        <f t="shared" si="124"/>
        <v>0.64867304058436981</v>
      </c>
      <c r="F182" s="56"/>
    </row>
    <row r="183" spans="1:6" x14ac:dyDescent="0.25">
      <c r="A183" s="54">
        <v>0.25</v>
      </c>
      <c r="B183" s="72">
        <v>183</v>
      </c>
      <c r="C183" s="56">
        <f t="shared" ref="C183:E183" si="125">$B$177/($B183*K8)</f>
        <v>0.62841530054644812</v>
      </c>
      <c r="D183" s="56">
        <f t="shared" si="125"/>
        <v>0.66852691547494481</v>
      </c>
      <c r="E183" s="56">
        <f t="shared" si="125"/>
        <v>0.77391046865326119</v>
      </c>
      <c r="F183" s="56"/>
    </row>
    <row r="184" spans="1:6" x14ac:dyDescent="0.25">
      <c r="A184" s="54">
        <v>0.33333333333333331</v>
      </c>
      <c r="B184" s="72">
        <v>156</v>
      </c>
      <c r="C184" s="56">
        <f t="shared" ref="C184:E184" si="126">$B$177/($B184*K9)</f>
        <v>0.73717948717948723</v>
      </c>
      <c r="D184" s="56">
        <f t="shared" si="126"/>
        <v>0.780910473707084</v>
      </c>
      <c r="E184" s="56">
        <f t="shared" si="126"/>
        <v>0.89463529997510594</v>
      </c>
      <c r="F184" s="56"/>
    </row>
    <row r="185" spans="1:6" x14ac:dyDescent="0.25">
      <c r="A185" s="54">
        <v>0.41666666666666669</v>
      </c>
      <c r="B185" s="72">
        <v>137</v>
      </c>
      <c r="C185" s="56">
        <f t="shared" ref="C185:E185" si="127">$B$177/($B185*K10)</f>
        <v>0.83941605839416056</v>
      </c>
      <c r="D185" s="56">
        <f t="shared" si="127"/>
        <v>0.88545997720903014</v>
      </c>
      <c r="E185" s="56">
        <f t="shared" si="127"/>
        <v>1.007702351013398</v>
      </c>
      <c r="F185" s="56"/>
    </row>
    <row r="186" spans="1:6" x14ac:dyDescent="0.25">
      <c r="A186" s="54">
        <v>0.5</v>
      </c>
      <c r="B186" s="72">
        <v>122</v>
      </c>
      <c r="C186" s="56">
        <f t="shared" ref="C186:E186" si="128">$B$177/($B186*K11)</f>
        <v>0.94262295081967218</v>
      </c>
      <c r="D186" s="56">
        <f t="shared" si="128"/>
        <v>0.99223468507333912</v>
      </c>
      <c r="E186" s="56">
        <f t="shared" si="128"/>
        <v>1.1221701795472288</v>
      </c>
      <c r="F186" s="56"/>
    </row>
    <row r="187" spans="1:6" x14ac:dyDescent="0.25">
      <c r="A187" s="54">
        <v>0.58333333333333337</v>
      </c>
      <c r="B187" s="72">
        <v>110</v>
      </c>
      <c r="C187" s="56">
        <f t="shared" ref="C187:E187" si="129">$B$177/($B187*K12)</f>
        <v>1.0454545454545454</v>
      </c>
      <c r="D187" s="56">
        <f t="shared" si="129"/>
        <v>1.0970142134885053</v>
      </c>
      <c r="E187" s="56">
        <f t="shared" si="129"/>
        <v>1.2372243141473911</v>
      </c>
      <c r="F187" s="56"/>
    </row>
    <row r="188" spans="1:6" x14ac:dyDescent="0.25">
      <c r="A188" s="54">
        <v>0.66666666666666663</v>
      </c>
      <c r="B188" s="72">
        <v>101</v>
      </c>
      <c r="C188" s="56">
        <f t="shared" ref="C188:E188" si="130">$B$177/($B188*K13)</f>
        <v>1.1386138613861385</v>
      </c>
      <c r="D188" s="56">
        <f t="shared" si="130"/>
        <v>1.1935155779728917</v>
      </c>
      <c r="E188" s="56">
        <f t="shared" si="130"/>
        <v>1.3395457192778102</v>
      </c>
      <c r="F188" s="56"/>
    </row>
    <row r="189" spans="1:6" x14ac:dyDescent="0.25">
      <c r="A189" s="54">
        <v>0.75</v>
      </c>
      <c r="B189" s="72">
        <v>92.9</v>
      </c>
      <c r="C189" s="56">
        <f t="shared" ref="C189:E189" si="131">$B$177/($B189*K14)</f>
        <v>1.2378902045209903</v>
      </c>
      <c r="D189" s="56">
        <f t="shared" si="131"/>
        <v>1.2948642306704921</v>
      </c>
      <c r="E189" s="56">
        <f t="shared" si="131"/>
        <v>1.449520145809122</v>
      </c>
      <c r="F189" s="56"/>
    </row>
    <row r="190" spans="1:6" x14ac:dyDescent="0.25">
      <c r="A190" s="54">
        <v>1</v>
      </c>
      <c r="B190" s="72">
        <v>75.7</v>
      </c>
      <c r="C190" s="56">
        <f t="shared" ref="C190:E190" si="132">$B$177/($B190*K15)</f>
        <v>1.5191545574636722</v>
      </c>
      <c r="D190" s="56">
        <f t="shared" si="132"/>
        <v>1.5841027710778648</v>
      </c>
      <c r="E190" s="56">
        <f t="shared" si="132"/>
        <v>1.7603181430633517</v>
      </c>
      <c r="F190" s="56"/>
    </row>
    <row r="191" spans="1:6" x14ac:dyDescent="0.25">
      <c r="A191" s="54">
        <v>2</v>
      </c>
      <c r="B191" s="72">
        <v>44.4</v>
      </c>
      <c r="C191" s="56">
        <f t="shared" ref="C191:E191" si="133">$B$177/($B191*K16)</f>
        <v>2.5900900900900901</v>
      </c>
      <c r="D191" s="56">
        <f t="shared" si="133"/>
        <v>2.6784799277043332</v>
      </c>
      <c r="E191" s="56">
        <f t="shared" si="133"/>
        <v>2.9299661652602826</v>
      </c>
      <c r="F191" s="56"/>
    </row>
    <row r="192" spans="1:6" x14ac:dyDescent="0.25">
      <c r="A192" s="54">
        <v>3</v>
      </c>
      <c r="B192" s="72">
        <v>31.9</v>
      </c>
      <c r="C192" s="56">
        <f t="shared" ref="C192:E192" si="134">$B$177/($B192*K17)</f>
        <v>3.6050156739811916</v>
      </c>
      <c r="D192" s="56">
        <f t="shared" si="134"/>
        <v>3.716511004104321</v>
      </c>
      <c r="E192" s="56">
        <f t="shared" si="134"/>
        <v>4.0369716393966311</v>
      </c>
      <c r="F192" s="56"/>
    </row>
    <row r="193" spans="1:7" x14ac:dyDescent="0.25">
      <c r="A193" s="54">
        <v>4</v>
      </c>
      <c r="B193" s="72">
        <v>25.1</v>
      </c>
      <c r="C193" s="56">
        <f t="shared" ref="C193:E193" si="135">$B$177/($B193*K18)</f>
        <v>4.5816733067729078</v>
      </c>
      <c r="D193" s="56">
        <f t="shared" si="135"/>
        <v>4.7136556654042261</v>
      </c>
      <c r="E193" s="56">
        <f t="shared" si="135"/>
        <v>5.0907481186365642</v>
      </c>
      <c r="F193" s="56"/>
    </row>
    <row r="194" spans="1:7" x14ac:dyDescent="0.25">
      <c r="A194" s="54">
        <v>5</v>
      </c>
      <c r="B194" s="72">
        <v>20.7</v>
      </c>
      <c r="C194" s="56">
        <f t="shared" ref="C194:E194" si="136">$B$177/($B194*K19)</f>
        <v>5.5555555555555554</v>
      </c>
      <c r="D194" s="56">
        <f t="shared" si="136"/>
        <v>5.7097179399337676</v>
      </c>
      <c r="E194" s="56">
        <f t="shared" si="136"/>
        <v>6.1728395061728403</v>
      </c>
      <c r="F194" s="56"/>
    </row>
    <row r="195" spans="1:7" x14ac:dyDescent="0.25">
      <c r="A195" s="54">
        <v>6</v>
      </c>
      <c r="B195" s="72">
        <v>17.7</v>
      </c>
      <c r="C195" s="56">
        <f t="shared" ref="C195:E195" si="137">$B$177/($B195*K20)</f>
        <v>6.4971751412429377</v>
      </c>
      <c r="D195" s="56">
        <f t="shared" si="137"/>
        <v>6.6774667433123724</v>
      </c>
      <c r="E195" s="56">
        <f t="shared" si="137"/>
        <v>7.2190834902699308</v>
      </c>
      <c r="F195" s="56"/>
    </row>
    <row r="196" spans="1:7" x14ac:dyDescent="0.25">
      <c r="A196" s="54">
        <v>7</v>
      </c>
      <c r="B196" s="72">
        <v>15.5</v>
      </c>
      <c r="C196" s="56">
        <f t="shared" ref="C196:E196" si="138">$B$177/($B196*K21)</f>
        <v>7.419354838709677</v>
      </c>
      <c r="D196" s="56">
        <f t="shared" si="138"/>
        <v>7.6252362165567087</v>
      </c>
      <c r="E196" s="56">
        <f t="shared" si="138"/>
        <v>8.2437275985663074</v>
      </c>
      <c r="F196" s="56"/>
    </row>
    <row r="197" spans="1:7" x14ac:dyDescent="0.25">
      <c r="A197" s="54">
        <v>8</v>
      </c>
      <c r="B197" s="72">
        <v>13.8</v>
      </c>
      <c r="C197" s="56">
        <f t="shared" ref="C197:E197" si="139">$B$177/($B197*K22)</f>
        <v>8.3333333333333321</v>
      </c>
      <c r="D197" s="56">
        <f t="shared" si="139"/>
        <v>8.5470085470085468</v>
      </c>
      <c r="E197" s="56">
        <f t="shared" si="139"/>
        <v>9.1474570069520666</v>
      </c>
      <c r="F197" s="56"/>
    </row>
    <row r="198" spans="1:7" x14ac:dyDescent="0.25">
      <c r="A198" s="54">
        <v>9</v>
      </c>
      <c r="B198" s="72">
        <v>12.4</v>
      </c>
      <c r="C198" s="56">
        <f t="shared" ref="C198:E198" si="140">$B$177/($B198*K23)</f>
        <v>9.2741935483870961</v>
      </c>
      <c r="D198" s="56">
        <f t="shared" si="140"/>
        <v>9.5119933829611245</v>
      </c>
      <c r="E198" s="56">
        <f t="shared" si="140"/>
        <v>10.180234410962784</v>
      </c>
      <c r="F198" s="56"/>
    </row>
    <row r="199" spans="1:7" x14ac:dyDescent="0.25">
      <c r="A199" s="54">
        <v>10</v>
      </c>
      <c r="B199" s="72">
        <v>11.4</v>
      </c>
      <c r="C199" s="56">
        <f t="shared" ref="C199:E199" si="141">$B$177/($B199*K24)</f>
        <v>10.087719298245613</v>
      </c>
      <c r="D199" s="56">
        <f t="shared" si="141"/>
        <v>10.335777969513948</v>
      </c>
      <c r="E199" s="56">
        <f t="shared" si="141"/>
        <v>11.036892011209643</v>
      </c>
      <c r="F199" s="56"/>
    </row>
    <row r="200" spans="1:7" x14ac:dyDescent="0.25">
      <c r="A200" s="54">
        <v>20</v>
      </c>
      <c r="B200" s="72">
        <v>6.19</v>
      </c>
      <c r="C200" s="56">
        <f t="shared" ref="C200:E200" si="142">$B$177/($B200*K25)</f>
        <v>18.578352180936992</v>
      </c>
      <c r="D200" s="56">
        <f t="shared" si="142"/>
        <v>19.035196906697738</v>
      </c>
      <c r="E200" s="56">
        <f t="shared" si="142"/>
        <v>20.32642470562034</v>
      </c>
      <c r="F200" s="56"/>
    </row>
    <row r="201" spans="1:7" x14ac:dyDescent="0.25">
      <c r="A201" s="92" t="s">
        <v>103</v>
      </c>
      <c r="B201" s="92"/>
      <c r="C201" s="92"/>
      <c r="D201" s="92"/>
      <c r="E201" s="92"/>
      <c r="F201" s="93"/>
      <c r="G201" s="2" t="s">
        <v>101</v>
      </c>
    </row>
    <row r="202" spans="1:7" ht="15.6" x14ac:dyDescent="0.25">
      <c r="A202" s="39" t="s">
        <v>5</v>
      </c>
      <c r="B202" s="51">
        <v>132</v>
      </c>
      <c r="C202" s="39" t="s">
        <v>70</v>
      </c>
      <c r="D202" s="52" t="s">
        <v>50</v>
      </c>
      <c r="E202" s="39" t="s">
        <v>71</v>
      </c>
      <c r="F202" s="53" t="s">
        <v>48</v>
      </c>
    </row>
    <row r="203" spans="1:7" ht="12.75" customHeight="1" x14ac:dyDescent="0.25">
      <c r="A203" s="84" t="s">
        <v>4</v>
      </c>
      <c r="B203" s="86" t="s">
        <v>49</v>
      </c>
      <c r="C203" s="86" t="s">
        <v>74</v>
      </c>
      <c r="D203" s="86" t="s">
        <v>46</v>
      </c>
      <c r="E203" s="84" t="s">
        <v>45</v>
      </c>
      <c r="F203" s="84"/>
    </row>
    <row r="204" spans="1:7" x14ac:dyDescent="0.25">
      <c r="A204" s="91"/>
      <c r="B204" s="87"/>
      <c r="C204" s="88"/>
      <c r="D204" s="88"/>
      <c r="E204" s="85"/>
      <c r="F204" s="85"/>
    </row>
    <row r="205" spans="1:7" x14ac:dyDescent="0.25">
      <c r="A205" s="54">
        <v>0</v>
      </c>
      <c r="B205" s="55"/>
      <c r="C205" s="56"/>
      <c r="D205" s="56"/>
      <c r="E205" s="56"/>
      <c r="F205" s="56"/>
    </row>
    <row r="206" spans="1:7" x14ac:dyDescent="0.25">
      <c r="A206" s="54">
        <v>8.3333333333333329E-2</v>
      </c>
      <c r="B206" s="72">
        <v>370</v>
      </c>
      <c r="C206" s="56">
        <f>$B$202/($B206*K6)</f>
        <v>0.35675675675675678</v>
      </c>
      <c r="D206" s="56">
        <f t="shared" ref="D206:E206" si="143">$B$202/($B206*L6)</f>
        <v>0.38820104108461012</v>
      </c>
      <c r="E206" s="56">
        <f t="shared" si="143"/>
        <v>0.46757110977294464</v>
      </c>
      <c r="F206" s="56"/>
    </row>
    <row r="207" spans="1:7" x14ac:dyDescent="0.25">
      <c r="A207" s="54">
        <v>0.16666666666666666</v>
      </c>
      <c r="B207" s="72">
        <v>268</v>
      </c>
      <c r="C207" s="56">
        <f t="shared" ref="C207:E207" si="144">$B$202/($B207*K7)</f>
        <v>0.4925373134328358</v>
      </c>
      <c r="D207" s="56">
        <f t="shared" si="144"/>
        <v>0.52790708835244993</v>
      </c>
      <c r="E207" s="56">
        <f t="shared" si="144"/>
        <v>0.6195437904815545</v>
      </c>
      <c r="F207" s="56"/>
    </row>
    <row r="208" spans="1:7" x14ac:dyDescent="0.25">
      <c r="A208" s="54">
        <v>0.25</v>
      </c>
      <c r="B208" s="72">
        <v>215</v>
      </c>
      <c r="C208" s="56">
        <f t="shared" ref="C208:E208" si="145">$B$202/($B208*K8)</f>
        <v>0.61395348837209307</v>
      </c>
      <c r="D208" s="56">
        <f t="shared" si="145"/>
        <v>0.653142008906482</v>
      </c>
      <c r="E208" s="56">
        <f t="shared" si="145"/>
        <v>0.75610035513804552</v>
      </c>
      <c r="F208" s="56"/>
    </row>
    <row r="209" spans="1:6" x14ac:dyDescent="0.25">
      <c r="A209" s="54">
        <v>0.33333333333333331</v>
      </c>
      <c r="B209" s="72">
        <v>181</v>
      </c>
      <c r="C209" s="56">
        <f t="shared" ref="C209:E209" si="146">$B$202/($B209*K9)</f>
        <v>0.72928176795580113</v>
      </c>
      <c r="D209" s="56">
        <f t="shared" si="146"/>
        <v>0.77254424571589098</v>
      </c>
      <c r="E209" s="56">
        <f t="shared" si="146"/>
        <v>0.8850506892667489</v>
      </c>
      <c r="F209" s="56"/>
    </row>
    <row r="210" spans="1:6" x14ac:dyDescent="0.25">
      <c r="A210" s="54">
        <v>0.41666666666666669</v>
      </c>
      <c r="B210" s="72">
        <v>157</v>
      </c>
      <c r="C210" s="56">
        <f t="shared" ref="C210:E210" si="147">$B$202/($B210*K10)</f>
        <v>0.84076433121019112</v>
      </c>
      <c r="D210" s="56">
        <f t="shared" si="147"/>
        <v>0.88688220591792322</v>
      </c>
      <c r="E210" s="56">
        <f t="shared" si="147"/>
        <v>1.0093209258225582</v>
      </c>
      <c r="F210" s="56"/>
    </row>
    <row r="211" spans="1:6" x14ac:dyDescent="0.25">
      <c r="A211" s="54">
        <v>0.5</v>
      </c>
      <c r="B211" s="72">
        <v>140</v>
      </c>
      <c r="C211" s="56">
        <f t="shared" ref="C211:E211" si="148">$B$202/($B211*K11)</f>
        <v>0.94285714285714284</v>
      </c>
      <c r="D211" s="56">
        <f t="shared" si="148"/>
        <v>0.99248120300751874</v>
      </c>
      <c r="E211" s="56">
        <f t="shared" si="148"/>
        <v>1.1224489795918369</v>
      </c>
      <c r="F211" s="56"/>
    </row>
    <row r="212" spans="1:6" x14ac:dyDescent="0.25">
      <c r="A212" s="54">
        <v>0.58333333333333337</v>
      </c>
      <c r="B212" s="72">
        <v>126</v>
      </c>
      <c r="C212" s="56">
        <f t="shared" ref="C212:E212" si="149">$B$202/($B212*K12)</f>
        <v>1.0476190476190477</v>
      </c>
      <c r="D212" s="56">
        <f t="shared" si="149"/>
        <v>1.0992854644481089</v>
      </c>
      <c r="E212" s="56">
        <f t="shared" si="149"/>
        <v>1.2397858551704706</v>
      </c>
      <c r="F212" s="56"/>
    </row>
    <row r="213" spans="1:6" x14ac:dyDescent="0.25">
      <c r="A213" s="54">
        <v>0.66666666666666663</v>
      </c>
      <c r="B213" s="72">
        <v>115</v>
      </c>
      <c r="C213" s="56">
        <f t="shared" ref="C213:E213" si="150">$B$202/($B213*K13)</f>
        <v>1.1478260869565218</v>
      </c>
      <c r="D213" s="56">
        <f t="shared" si="150"/>
        <v>1.2031719989062073</v>
      </c>
      <c r="E213" s="56">
        <f t="shared" si="150"/>
        <v>1.3503836317135549</v>
      </c>
      <c r="F213" s="56"/>
    </row>
    <row r="214" spans="1:6" x14ac:dyDescent="0.25">
      <c r="A214" s="54">
        <v>0.75</v>
      </c>
      <c r="B214" s="72">
        <v>106</v>
      </c>
      <c r="C214" s="56">
        <f t="shared" ref="C214:E214" si="151">$B$202/($B214*K14)</f>
        <v>1.2452830188679245</v>
      </c>
      <c r="D214" s="56">
        <f t="shared" si="151"/>
        <v>1.3025973000710507</v>
      </c>
      <c r="E214" s="56">
        <f t="shared" si="151"/>
        <v>1.4581768370818788</v>
      </c>
      <c r="F214" s="56"/>
    </row>
    <row r="215" spans="1:6" x14ac:dyDescent="0.25">
      <c r="A215" s="54">
        <v>1</v>
      </c>
      <c r="B215" s="72">
        <v>86.3</v>
      </c>
      <c r="C215" s="56">
        <f t="shared" ref="C215:E215" si="152">$B$202/($B215*K15)</f>
        <v>1.52954808806489</v>
      </c>
      <c r="D215" s="56">
        <f t="shared" si="152"/>
        <v>1.5949406549164651</v>
      </c>
      <c r="E215" s="56">
        <f t="shared" si="152"/>
        <v>1.7723616315931516</v>
      </c>
      <c r="F215" s="56"/>
    </row>
    <row r="216" spans="1:6" x14ac:dyDescent="0.25">
      <c r="A216" s="54">
        <v>2</v>
      </c>
      <c r="B216" s="72">
        <v>50.8</v>
      </c>
      <c r="C216" s="56">
        <f t="shared" ref="C216:E216" si="153">$B$202/($B216*K16)</f>
        <v>2.598425196850394</v>
      </c>
      <c r="D216" s="56">
        <f t="shared" si="153"/>
        <v>2.6870994796798282</v>
      </c>
      <c r="E216" s="56">
        <f t="shared" si="153"/>
        <v>2.9393950190615317</v>
      </c>
      <c r="F216" s="56"/>
    </row>
    <row r="217" spans="1:6" x14ac:dyDescent="0.25">
      <c r="A217" s="54">
        <v>3</v>
      </c>
      <c r="B217" s="72">
        <v>36.6</v>
      </c>
      <c r="C217" s="56">
        <f t="shared" ref="C217:E217" si="154">$B$202/($B217*K17)</f>
        <v>3.6065573770491803</v>
      </c>
      <c r="D217" s="56">
        <f t="shared" si="154"/>
        <v>3.7181003887104951</v>
      </c>
      <c r="E217" s="56">
        <f t="shared" si="154"/>
        <v>4.0386980706037852</v>
      </c>
      <c r="F217" s="56"/>
    </row>
    <row r="218" spans="1:6" x14ac:dyDescent="0.25">
      <c r="A218" s="54">
        <v>4</v>
      </c>
      <c r="B218" s="72">
        <v>28.8</v>
      </c>
      <c r="C218" s="56">
        <f t="shared" ref="C218:E218" si="155">$B$202/($B218*K18)</f>
        <v>4.583333333333333</v>
      </c>
      <c r="D218" s="56">
        <f t="shared" si="155"/>
        <v>4.7153635116598078</v>
      </c>
      <c r="E218" s="56">
        <f t="shared" si="155"/>
        <v>5.0925925925925926</v>
      </c>
      <c r="F218" s="56"/>
    </row>
    <row r="219" spans="1:6" x14ac:dyDescent="0.25">
      <c r="A219" s="54">
        <v>5</v>
      </c>
      <c r="B219" s="72">
        <v>23.8</v>
      </c>
      <c r="C219" s="56">
        <f t="shared" ref="C219:E219" si="156">$B$202/($B219*K19)</f>
        <v>5.5462184873949578</v>
      </c>
      <c r="D219" s="56">
        <f t="shared" si="156"/>
        <v>5.7001217753288369</v>
      </c>
      <c r="E219" s="56">
        <f t="shared" si="156"/>
        <v>6.1624649859943972</v>
      </c>
      <c r="F219" s="56"/>
    </row>
    <row r="220" spans="1:6" x14ac:dyDescent="0.25">
      <c r="A220" s="54">
        <v>6</v>
      </c>
      <c r="B220" s="72">
        <v>20.3</v>
      </c>
      <c r="C220" s="56">
        <f t="shared" ref="C220:E220" si="157">$B$202/($B220*K20)</f>
        <v>6.5024630541871922</v>
      </c>
      <c r="D220" s="56">
        <f t="shared" si="157"/>
        <v>6.682901391764843</v>
      </c>
      <c r="E220" s="56">
        <f t="shared" si="157"/>
        <v>7.2249589490968802</v>
      </c>
      <c r="F220" s="56"/>
    </row>
    <row r="221" spans="1:6" x14ac:dyDescent="0.25">
      <c r="A221" s="54">
        <v>7</v>
      </c>
      <c r="B221" s="72">
        <v>17.8</v>
      </c>
      <c r="C221" s="56">
        <f t="shared" ref="C221:E221" si="158">$B$202/($B221*K21)</f>
        <v>7.4157303370786511</v>
      </c>
      <c r="D221" s="56">
        <f t="shared" si="158"/>
        <v>7.6215111377992306</v>
      </c>
      <c r="E221" s="56">
        <f t="shared" si="158"/>
        <v>8.2397003745318358</v>
      </c>
      <c r="F221" s="56"/>
    </row>
    <row r="222" spans="1:6" x14ac:dyDescent="0.25">
      <c r="A222" s="54">
        <v>8</v>
      </c>
      <c r="B222" s="72">
        <v>15.8</v>
      </c>
      <c r="C222" s="56">
        <f t="shared" ref="C222:E222" si="159">$B$202/($B222*K22)</f>
        <v>8.3544303797468356</v>
      </c>
      <c r="D222" s="56">
        <f t="shared" si="159"/>
        <v>8.5686465433300878</v>
      </c>
      <c r="E222" s="56">
        <f t="shared" si="159"/>
        <v>9.1706151259570081</v>
      </c>
      <c r="F222" s="56"/>
    </row>
    <row r="223" spans="1:6" x14ac:dyDescent="0.25">
      <c r="A223" s="54">
        <v>9</v>
      </c>
      <c r="B223" s="72">
        <v>14.3</v>
      </c>
      <c r="C223" s="56">
        <f t="shared" ref="C223:E223" si="160">$B$202/($B223*K23)</f>
        <v>9.2307692307692299</v>
      </c>
      <c r="D223" s="56">
        <f t="shared" si="160"/>
        <v>9.4674556213017738</v>
      </c>
      <c r="E223" s="56">
        <f t="shared" si="160"/>
        <v>10.132567761546905</v>
      </c>
      <c r="F223" s="56"/>
    </row>
    <row r="224" spans="1:6" x14ac:dyDescent="0.25">
      <c r="A224" s="54">
        <v>10</v>
      </c>
      <c r="B224" s="72">
        <v>13</v>
      </c>
      <c r="C224" s="56">
        <f t="shared" ref="C224:E224" si="161">$B$202/($B224*K24)</f>
        <v>10.153846153846153</v>
      </c>
      <c r="D224" s="56">
        <f t="shared" si="161"/>
        <v>10.403530895334175</v>
      </c>
      <c r="E224" s="56">
        <f t="shared" si="161"/>
        <v>11.109240868540651</v>
      </c>
      <c r="F224" s="56"/>
    </row>
    <row r="225" spans="1:7" x14ac:dyDescent="0.25">
      <c r="A225" s="54">
        <v>20</v>
      </c>
      <c r="B225" s="72">
        <v>6.94</v>
      </c>
      <c r="C225" s="56">
        <f t="shared" ref="C225:E225" si="162">$B$202/($B225*K25)</f>
        <v>19.020172910662822</v>
      </c>
      <c r="D225" s="56">
        <f t="shared" si="162"/>
        <v>19.487882080597156</v>
      </c>
      <c r="E225" s="56">
        <f t="shared" si="162"/>
        <v>20.809817188908994</v>
      </c>
      <c r="F225" s="56"/>
    </row>
    <row r="226" spans="1:7" x14ac:dyDescent="0.25">
      <c r="A226" s="92" t="s">
        <v>105</v>
      </c>
      <c r="B226" s="92"/>
      <c r="C226" s="92"/>
      <c r="D226" s="92"/>
      <c r="E226" s="92"/>
      <c r="F226" s="93"/>
      <c r="G226" s="2" t="s">
        <v>104</v>
      </c>
    </row>
    <row r="227" spans="1:7" ht="15.6" x14ac:dyDescent="0.25">
      <c r="A227" s="39" t="s">
        <v>5</v>
      </c>
      <c r="B227" s="51">
        <v>310</v>
      </c>
      <c r="C227" s="39" t="s">
        <v>70</v>
      </c>
      <c r="D227" s="52" t="s">
        <v>50</v>
      </c>
      <c r="E227" s="39" t="s">
        <v>71</v>
      </c>
      <c r="F227" s="53" t="s">
        <v>48</v>
      </c>
    </row>
    <row r="228" spans="1:7" ht="12.75" customHeight="1" x14ac:dyDescent="0.25">
      <c r="A228" s="84" t="s">
        <v>4</v>
      </c>
      <c r="B228" s="86" t="s">
        <v>49</v>
      </c>
      <c r="C228" s="86" t="s">
        <v>74</v>
      </c>
      <c r="D228" s="86" t="s">
        <v>46</v>
      </c>
      <c r="E228" s="84" t="s">
        <v>45</v>
      </c>
      <c r="F228" s="84"/>
    </row>
    <row r="229" spans="1:7" x14ac:dyDescent="0.25">
      <c r="A229" s="91"/>
      <c r="B229" s="87"/>
      <c r="C229" s="88"/>
      <c r="D229" s="88"/>
      <c r="E229" s="85"/>
      <c r="F229" s="85"/>
    </row>
    <row r="230" spans="1:7" x14ac:dyDescent="0.25">
      <c r="A230" s="54">
        <v>0</v>
      </c>
      <c r="B230" s="55"/>
      <c r="C230" s="56"/>
      <c r="D230" s="56"/>
      <c r="E230" s="56"/>
      <c r="F230" s="56"/>
    </row>
    <row r="231" spans="1:7" x14ac:dyDescent="0.25">
      <c r="A231" s="54">
        <v>8.3333333333333329E-2</v>
      </c>
      <c r="B231" s="72">
        <v>826</v>
      </c>
      <c r="C231" s="56">
        <f>$B$227/($B231*K6)</f>
        <v>0.37530266343825663</v>
      </c>
      <c r="D231" s="56">
        <f t="shared" ref="D231:E231" si="163">$B$227/($B231*L6)</f>
        <v>0.40838157066186792</v>
      </c>
      <c r="E231" s="56">
        <f t="shared" si="163"/>
        <v>0.49187767160977275</v>
      </c>
      <c r="F231" s="56"/>
    </row>
    <row r="232" spans="1:7" x14ac:dyDescent="0.25">
      <c r="A232" s="54">
        <v>0.16666666666666666</v>
      </c>
      <c r="B232" s="72">
        <v>622</v>
      </c>
      <c r="C232" s="56">
        <f t="shared" ref="C232:E232" si="164">$B$227/($B232*K7)</f>
        <v>0.49839228295819937</v>
      </c>
      <c r="D232" s="56">
        <f t="shared" si="164"/>
        <v>0.53418251120921689</v>
      </c>
      <c r="E232" s="56">
        <f t="shared" si="164"/>
        <v>0.62690853202289221</v>
      </c>
      <c r="F232" s="56"/>
    </row>
    <row r="233" spans="1:7" x14ac:dyDescent="0.25">
      <c r="A233" s="54">
        <v>0.25</v>
      </c>
      <c r="B233" s="72">
        <v>500</v>
      </c>
      <c r="C233" s="56">
        <f t="shared" ref="C233:E233" si="165">$B$227/($B233*K8)</f>
        <v>0.62</v>
      </c>
      <c r="D233" s="56">
        <f t="shared" si="165"/>
        <v>0.65957446808510634</v>
      </c>
      <c r="E233" s="56">
        <f t="shared" si="165"/>
        <v>0.76354679802955661</v>
      </c>
      <c r="F233" s="56"/>
    </row>
    <row r="234" spans="1:7" x14ac:dyDescent="0.25">
      <c r="A234" s="54">
        <v>0.33333333333333331</v>
      </c>
      <c r="B234" s="72">
        <v>413</v>
      </c>
      <c r="C234" s="56">
        <f t="shared" ref="C234:E234" si="166">$B$227/($B234*K9)</f>
        <v>0.75060532687651327</v>
      </c>
      <c r="D234" s="56">
        <f t="shared" si="166"/>
        <v>0.79513276152173029</v>
      </c>
      <c r="E234" s="56">
        <f t="shared" si="166"/>
        <v>0.91092879475305022</v>
      </c>
      <c r="F234" s="56"/>
    </row>
    <row r="235" spans="1:7" x14ac:dyDescent="0.25">
      <c r="A235" s="54">
        <v>0.41666666666666669</v>
      </c>
      <c r="B235" s="72">
        <v>357</v>
      </c>
      <c r="C235" s="56">
        <f t="shared" ref="C235:E235" si="167">$B$227/($B235*K10)</f>
        <v>0.86834733893557425</v>
      </c>
      <c r="D235" s="56">
        <f t="shared" si="167"/>
        <v>0.91597820562824295</v>
      </c>
      <c r="E235" s="56">
        <f t="shared" si="167"/>
        <v>1.0424337802347832</v>
      </c>
      <c r="F235" s="56"/>
    </row>
    <row r="236" spans="1:7" x14ac:dyDescent="0.25">
      <c r="A236" s="54">
        <v>0.5</v>
      </c>
      <c r="B236" s="72">
        <v>310</v>
      </c>
      <c r="C236" s="56">
        <f t="shared" ref="C236:E236" si="168">$B$227/($B236*K11)</f>
        <v>1</v>
      </c>
      <c r="D236" s="56">
        <f t="shared" si="168"/>
        <v>1.0526315789473684</v>
      </c>
      <c r="E236" s="56">
        <f t="shared" si="168"/>
        <v>1.1904761904761907</v>
      </c>
      <c r="F236" s="56"/>
    </row>
    <row r="237" spans="1:7" x14ac:dyDescent="0.25">
      <c r="A237" s="54">
        <v>0.58333333333333337</v>
      </c>
      <c r="B237" s="72">
        <v>282</v>
      </c>
      <c r="C237" s="56">
        <f t="shared" ref="C237:E237" si="169">$B$227/($B237*K12)</f>
        <v>1.0992907801418439</v>
      </c>
      <c r="D237" s="56">
        <f t="shared" si="169"/>
        <v>1.1535055405475803</v>
      </c>
      <c r="E237" s="56">
        <f t="shared" si="169"/>
        <v>1.3009358344873894</v>
      </c>
      <c r="F237" s="56"/>
    </row>
    <row r="238" spans="1:7" x14ac:dyDescent="0.25">
      <c r="A238" s="54">
        <v>0.66666666666666663</v>
      </c>
      <c r="B238" s="72">
        <v>255</v>
      </c>
      <c r="C238" s="56">
        <f t="shared" ref="C238:E238" si="170">$B$227/($B238*K13)</f>
        <v>1.2156862745098038</v>
      </c>
      <c r="D238" s="56">
        <f t="shared" si="170"/>
        <v>1.2743042709746373</v>
      </c>
      <c r="E238" s="56">
        <f t="shared" si="170"/>
        <v>1.4302191464821223</v>
      </c>
      <c r="F238" s="56"/>
    </row>
    <row r="239" spans="1:7" x14ac:dyDescent="0.25">
      <c r="A239" s="54">
        <v>0.75</v>
      </c>
      <c r="B239" s="72">
        <v>239</v>
      </c>
      <c r="C239" s="56">
        <f t="shared" ref="C239:E239" si="171">$B$227/($B239*K14)</f>
        <v>1.2970711297071129</v>
      </c>
      <c r="D239" s="56">
        <f t="shared" si="171"/>
        <v>1.3567689641287795</v>
      </c>
      <c r="E239" s="56">
        <f t="shared" si="171"/>
        <v>1.5188186530528256</v>
      </c>
      <c r="F239" s="56"/>
    </row>
    <row r="240" spans="1:7" x14ac:dyDescent="0.25">
      <c r="A240" s="54">
        <v>1</v>
      </c>
      <c r="B240" s="72">
        <v>187</v>
      </c>
      <c r="C240" s="56">
        <f t="shared" ref="C240:E240" si="172">$B$227/($B240*K15)</f>
        <v>1.6577540106951871</v>
      </c>
      <c r="D240" s="56">
        <f t="shared" si="172"/>
        <v>1.7286277483787145</v>
      </c>
      <c r="E240" s="56">
        <f t="shared" si="172"/>
        <v>1.9209200587429747</v>
      </c>
      <c r="F240" s="56"/>
    </row>
    <row r="241" spans="1:7" x14ac:dyDescent="0.25">
      <c r="A241" s="54">
        <v>2</v>
      </c>
      <c r="B241" s="72">
        <v>109</v>
      </c>
      <c r="C241" s="56">
        <f t="shared" ref="C241:E241" si="173">$B$227/($B241*K16)</f>
        <v>2.8440366972477062</v>
      </c>
      <c r="D241" s="56">
        <f t="shared" si="173"/>
        <v>2.9410927582706377</v>
      </c>
      <c r="E241" s="56">
        <f t="shared" si="173"/>
        <v>3.2172360828593964</v>
      </c>
      <c r="F241" s="56"/>
    </row>
    <row r="242" spans="1:7" x14ac:dyDescent="0.25">
      <c r="A242" s="54">
        <v>3</v>
      </c>
      <c r="B242" s="72">
        <v>78.099999999999994</v>
      </c>
      <c r="C242" s="56">
        <f t="shared" ref="C242:E242" si="174">$B$227/($B242*K17)</f>
        <v>3.9692701664532652</v>
      </c>
      <c r="D242" s="56">
        <f t="shared" si="174"/>
        <v>4.0920310994363565</v>
      </c>
      <c r="E242" s="56">
        <f t="shared" si="174"/>
        <v>4.4448714070025375</v>
      </c>
      <c r="F242" s="56"/>
    </row>
    <row r="243" spans="1:7" x14ac:dyDescent="0.25">
      <c r="A243" s="54">
        <v>4</v>
      </c>
      <c r="B243" s="72">
        <v>62</v>
      </c>
      <c r="C243" s="56">
        <f t="shared" ref="C243:E243" si="175">$B$227/($B243*K18)</f>
        <v>5</v>
      </c>
      <c r="D243" s="56">
        <f t="shared" si="175"/>
        <v>5.1440329218106999</v>
      </c>
      <c r="E243" s="56">
        <f t="shared" si="175"/>
        <v>5.5555555555555554</v>
      </c>
      <c r="F243" s="56"/>
    </row>
    <row r="244" spans="1:7" x14ac:dyDescent="0.25">
      <c r="A244" s="54">
        <v>5</v>
      </c>
      <c r="B244" s="72">
        <v>52</v>
      </c>
      <c r="C244" s="56">
        <f t="shared" ref="C244:E244" si="176">$B$227/($B244*K19)</f>
        <v>5.9615384615384617</v>
      </c>
      <c r="D244" s="56">
        <f t="shared" si="176"/>
        <v>6.126966558621235</v>
      </c>
      <c r="E244" s="56">
        <f t="shared" si="176"/>
        <v>6.6239316239316235</v>
      </c>
      <c r="F244" s="56"/>
    </row>
    <row r="245" spans="1:7" x14ac:dyDescent="0.25">
      <c r="A245" s="54">
        <v>6</v>
      </c>
      <c r="B245" s="72">
        <v>45.3</v>
      </c>
      <c r="C245" s="56">
        <f t="shared" ref="C245:E245" si="177">$B$227/($B245*K20)</f>
        <v>6.8432671081677707</v>
      </c>
      <c r="D245" s="56">
        <f t="shared" si="177"/>
        <v>7.0331624955475549</v>
      </c>
      <c r="E245" s="56">
        <f t="shared" si="177"/>
        <v>7.6036301201864127</v>
      </c>
      <c r="F245" s="56"/>
    </row>
    <row r="246" spans="1:7" x14ac:dyDescent="0.25">
      <c r="A246" s="54">
        <v>7</v>
      </c>
      <c r="B246" s="72">
        <v>40.299999999999997</v>
      </c>
      <c r="C246" s="56">
        <f t="shared" ref="C246:E246" si="178">$B$227/($B246*K21)</f>
        <v>7.6923076923076925</v>
      </c>
      <c r="D246" s="56">
        <f t="shared" si="178"/>
        <v>7.9057633014467559</v>
      </c>
      <c r="E246" s="56">
        <f t="shared" si="178"/>
        <v>8.5470085470085486</v>
      </c>
      <c r="F246" s="56"/>
    </row>
    <row r="247" spans="1:7" x14ac:dyDescent="0.25">
      <c r="A247" s="54">
        <v>8</v>
      </c>
      <c r="B247" s="72">
        <v>36.1</v>
      </c>
      <c r="C247" s="56">
        <f t="shared" ref="C247:E247" si="179">$B$227/($B247*K22)</f>
        <v>8.5872576177285307</v>
      </c>
      <c r="D247" s="56">
        <f t="shared" si="179"/>
        <v>8.8074437104908032</v>
      </c>
      <c r="E247" s="56">
        <f t="shared" si="179"/>
        <v>9.4261883838952034</v>
      </c>
      <c r="F247" s="56"/>
    </row>
    <row r="248" spans="1:7" x14ac:dyDescent="0.25">
      <c r="A248" s="54">
        <v>9</v>
      </c>
      <c r="B248" s="72">
        <v>32.799999999999997</v>
      </c>
      <c r="C248" s="56">
        <f t="shared" ref="C248:E248" si="180">$B$227/($B248*K23)</f>
        <v>9.4512195121951219</v>
      </c>
      <c r="D248" s="56">
        <f t="shared" si="180"/>
        <v>9.693558474046279</v>
      </c>
      <c r="E248" s="56">
        <f t="shared" si="180"/>
        <v>10.374554898128565</v>
      </c>
      <c r="F248" s="56"/>
    </row>
    <row r="249" spans="1:7" x14ac:dyDescent="0.25">
      <c r="A249" s="54">
        <v>10</v>
      </c>
      <c r="B249" s="72">
        <v>30.6</v>
      </c>
      <c r="C249" s="56">
        <f t="shared" ref="C249:E249" si="181">$B$227/($B249*K24)</f>
        <v>10.130718954248366</v>
      </c>
      <c r="D249" s="56">
        <f t="shared" si="181"/>
        <v>10.379834994106933</v>
      </c>
      <c r="E249" s="56">
        <f t="shared" si="181"/>
        <v>11.083937586704995</v>
      </c>
      <c r="F249" s="56"/>
    </row>
    <row r="250" spans="1:7" x14ac:dyDescent="0.25">
      <c r="A250" s="54">
        <v>20</v>
      </c>
      <c r="B250" s="72">
        <v>17.2</v>
      </c>
      <c r="C250" s="56">
        <f t="shared" ref="C250:E250" si="182">$B$227/($B250*K25)</f>
        <v>18.02325581395349</v>
      </c>
      <c r="D250" s="56">
        <f t="shared" si="182"/>
        <v>18.466450629050708</v>
      </c>
      <c r="E250" s="56">
        <f t="shared" si="182"/>
        <v>19.719098264719353</v>
      </c>
      <c r="F250" s="56"/>
    </row>
    <row r="251" spans="1:7" x14ac:dyDescent="0.25">
      <c r="A251" s="92" t="s">
        <v>106</v>
      </c>
      <c r="B251" s="92"/>
      <c r="C251" s="92"/>
      <c r="D251" s="92"/>
      <c r="E251" s="92"/>
      <c r="F251" s="93"/>
      <c r="G251" s="2" t="s">
        <v>104</v>
      </c>
    </row>
    <row r="252" spans="1:7" ht="15.6" x14ac:dyDescent="0.25">
      <c r="A252" s="39" t="s">
        <v>5</v>
      </c>
      <c r="B252" s="51">
        <v>360</v>
      </c>
      <c r="C252" s="39" t="s">
        <v>70</v>
      </c>
      <c r="D252" s="52" t="s">
        <v>50</v>
      </c>
      <c r="E252" s="39" t="s">
        <v>71</v>
      </c>
      <c r="F252" s="53" t="s">
        <v>48</v>
      </c>
    </row>
    <row r="253" spans="1:7" ht="12.75" customHeight="1" x14ac:dyDescent="0.25">
      <c r="A253" s="84" t="s">
        <v>4</v>
      </c>
      <c r="B253" s="86" t="s">
        <v>49</v>
      </c>
      <c r="C253" s="86" t="s">
        <v>74</v>
      </c>
      <c r="D253" s="86" t="s">
        <v>46</v>
      </c>
      <c r="E253" s="84" t="s">
        <v>45</v>
      </c>
      <c r="F253" s="84"/>
    </row>
    <row r="254" spans="1:7" x14ac:dyDescent="0.25">
      <c r="A254" s="91"/>
      <c r="B254" s="87"/>
      <c r="C254" s="88"/>
      <c r="D254" s="88"/>
      <c r="E254" s="85"/>
      <c r="F254" s="85"/>
    </row>
    <row r="255" spans="1:7" x14ac:dyDescent="0.25">
      <c r="A255" s="54">
        <v>0</v>
      </c>
      <c r="B255" s="55"/>
      <c r="C255" s="56"/>
      <c r="D255" s="56"/>
      <c r="E255" s="56"/>
      <c r="F255" s="56"/>
    </row>
    <row r="256" spans="1:7" x14ac:dyDescent="0.25">
      <c r="A256" s="54">
        <v>8.3333333333333329E-2</v>
      </c>
      <c r="B256" s="72">
        <v>866</v>
      </c>
      <c r="C256" s="56">
        <f>$B$252/($B256*K6)</f>
        <v>0.41570438799076215</v>
      </c>
      <c r="D256" s="56">
        <f t="shared" ref="D256:E256" si="183">$B$252/($B256*L6)</f>
        <v>0.45234427420104689</v>
      </c>
      <c r="E256" s="56">
        <f t="shared" si="183"/>
        <v>0.54482881781227011</v>
      </c>
      <c r="F256" s="56"/>
    </row>
    <row r="257" spans="1:6" x14ac:dyDescent="0.25">
      <c r="A257" s="54">
        <v>0.16666666666666666</v>
      </c>
      <c r="B257" s="72">
        <v>683</v>
      </c>
      <c r="C257" s="56">
        <f t="shared" ref="C257:E257" si="184">$B$252/($B257*K7)</f>
        <v>0.52708638360175697</v>
      </c>
      <c r="D257" s="56">
        <f t="shared" si="184"/>
        <v>0.56493717427841039</v>
      </c>
      <c r="E257" s="56">
        <f t="shared" si="184"/>
        <v>0.66300174037956849</v>
      </c>
      <c r="F257" s="56"/>
    </row>
    <row r="258" spans="1:6" x14ac:dyDescent="0.25">
      <c r="A258" s="54">
        <v>0.25</v>
      </c>
      <c r="B258" s="72">
        <v>567</v>
      </c>
      <c r="C258" s="56">
        <f t="shared" ref="C258:E258" si="185">$B$252/($B258*K8)</f>
        <v>0.63492063492063489</v>
      </c>
      <c r="D258" s="56">
        <f t="shared" si="185"/>
        <v>0.67544748395812226</v>
      </c>
      <c r="E258" s="56">
        <f t="shared" si="185"/>
        <v>0.78192196418797399</v>
      </c>
      <c r="F258" s="56"/>
    </row>
    <row r="259" spans="1:6" x14ac:dyDescent="0.25">
      <c r="A259" s="54">
        <v>0.33333333333333331</v>
      </c>
      <c r="B259" s="72">
        <v>488</v>
      </c>
      <c r="C259" s="56">
        <f t="shared" ref="C259:E259" si="186">$B$252/($B259*K9)</f>
        <v>0.73770491803278693</v>
      </c>
      <c r="D259" s="56">
        <f t="shared" si="186"/>
        <v>0.78146707418727435</v>
      </c>
      <c r="E259" s="56">
        <f t="shared" si="186"/>
        <v>0.89527295877765412</v>
      </c>
      <c r="F259" s="56"/>
    </row>
    <row r="260" spans="1:6" x14ac:dyDescent="0.25">
      <c r="A260" s="54">
        <v>0.41666666666666669</v>
      </c>
      <c r="B260" s="72">
        <v>429</v>
      </c>
      <c r="C260" s="56">
        <f t="shared" ref="C260:E260" si="187">$B$252/($B260*K10)</f>
        <v>0.83916083916083917</v>
      </c>
      <c r="D260" s="56">
        <f t="shared" si="187"/>
        <v>0.88519075860848007</v>
      </c>
      <c r="E260" s="56">
        <f t="shared" si="187"/>
        <v>1.0073959653791587</v>
      </c>
      <c r="F260" s="56"/>
    </row>
    <row r="261" spans="1:6" x14ac:dyDescent="0.25">
      <c r="A261" s="54">
        <v>0.5</v>
      </c>
      <c r="B261" s="72">
        <v>385</v>
      </c>
      <c r="C261" s="56">
        <f t="shared" ref="C261:E261" si="188">$B$252/($B261*K11)</f>
        <v>0.93506493506493504</v>
      </c>
      <c r="D261" s="56">
        <f t="shared" si="188"/>
        <v>0.98427887901572109</v>
      </c>
      <c r="E261" s="56">
        <f t="shared" si="188"/>
        <v>1.1131725417439704</v>
      </c>
      <c r="F261" s="56"/>
    </row>
    <row r="262" spans="1:6" x14ac:dyDescent="0.25">
      <c r="A262" s="54">
        <v>0.58333333333333337</v>
      </c>
      <c r="B262" s="72">
        <v>349</v>
      </c>
      <c r="C262" s="56">
        <f t="shared" ref="C262:E262" si="189">$B$252/($B262*K12)</f>
        <v>1.0315186246418337</v>
      </c>
      <c r="D262" s="56">
        <f t="shared" si="189"/>
        <v>1.0823910017228058</v>
      </c>
      <c r="E262" s="56">
        <f t="shared" si="189"/>
        <v>1.2207321001678508</v>
      </c>
      <c r="F262" s="56"/>
    </row>
    <row r="263" spans="1:6" x14ac:dyDescent="0.25">
      <c r="A263" s="54">
        <v>0.66666666666666663</v>
      </c>
      <c r="B263" s="72">
        <v>319</v>
      </c>
      <c r="C263" s="56">
        <f t="shared" ref="C263:E263" si="190">$B$252/($B263*K13)</f>
        <v>1.128526645768025</v>
      </c>
      <c r="D263" s="56">
        <f t="shared" si="190"/>
        <v>1.1829419766960432</v>
      </c>
      <c r="E263" s="56">
        <f t="shared" si="190"/>
        <v>1.327678406785912</v>
      </c>
      <c r="F263" s="56"/>
    </row>
    <row r="264" spans="1:6" x14ac:dyDescent="0.25">
      <c r="A264" s="54">
        <v>0.75</v>
      </c>
      <c r="B264" s="72">
        <v>295</v>
      </c>
      <c r="C264" s="56">
        <f t="shared" ref="C264:E264" si="191">$B$252/($B264*K14)</f>
        <v>1.2203389830508475</v>
      </c>
      <c r="D264" s="56">
        <f t="shared" si="191"/>
        <v>1.2765052123962841</v>
      </c>
      <c r="E264" s="56">
        <f t="shared" si="191"/>
        <v>1.4289683642281585</v>
      </c>
      <c r="F264" s="56"/>
    </row>
    <row r="265" spans="1:6" x14ac:dyDescent="0.25">
      <c r="A265" s="54">
        <v>1</v>
      </c>
      <c r="B265" s="72">
        <v>241</v>
      </c>
      <c r="C265" s="56">
        <f t="shared" ref="C265:E265" si="192">$B$252/($B265*K15)</f>
        <v>1.4937759336099585</v>
      </c>
      <c r="D265" s="56">
        <f t="shared" si="192"/>
        <v>1.5576391382794146</v>
      </c>
      <c r="E265" s="56">
        <f t="shared" si="192"/>
        <v>1.730910699432165</v>
      </c>
      <c r="F265" s="56"/>
    </row>
    <row r="266" spans="1:6" x14ac:dyDescent="0.25">
      <c r="A266" s="54">
        <v>2</v>
      </c>
      <c r="B266" s="72">
        <v>142</v>
      </c>
      <c r="C266" s="56">
        <f t="shared" ref="C266:E266" si="193">$B$252/($B266*K16)</f>
        <v>2.535211267605634</v>
      </c>
      <c r="D266" s="56">
        <f t="shared" si="193"/>
        <v>2.6217283015570154</v>
      </c>
      <c r="E266" s="56">
        <f t="shared" si="193"/>
        <v>2.8678860493276401</v>
      </c>
      <c r="F266" s="56"/>
    </row>
    <row r="267" spans="1:6" x14ac:dyDescent="0.25">
      <c r="A267" s="54">
        <v>3</v>
      </c>
      <c r="B267" s="72">
        <v>102</v>
      </c>
      <c r="C267" s="56">
        <f t="shared" ref="C267:E267" si="194">$B$252/($B267*K17)</f>
        <v>3.5294117647058822</v>
      </c>
      <c r="D267" s="56">
        <f t="shared" si="194"/>
        <v>3.6385688295936931</v>
      </c>
      <c r="E267" s="56">
        <f t="shared" si="194"/>
        <v>3.9523088070614585</v>
      </c>
      <c r="F267" s="56"/>
    </row>
    <row r="268" spans="1:6" x14ac:dyDescent="0.25">
      <c r="A268" s="54">
        <v>4</v>
      </c>
      <c r="B268" s="72">
        <v>79.7</v>
      </c>
      <c r="C268" s="56">
        <f t="shared" ref="C268:E268" si="195">$B$252/($B268*K18)</f>
        <v>4.5169385194479297</v>
      </c>
      <c r="D268" s="56">
        <f t="shared" si="195"/>
        <v>4.6470560899670055</v>
      </c>
      <c r="E268" s="56">
        <f t="shared" si="195"/>
        <v>5.0188205771643659</v>
      </c>
      <c r="F268" s="56"/>
    </row>
    <row r="269" spans="1:6" x14ac:dyDescent="0.25">
      <c r="A269" s="54">
        <v>5</v>
      </c>
      <c r="B269" s="72">
        <v>65.8</v>
      </c>
      <c r="C269" s="56">
        <f t="shared" ref="C269:E269" si="196">$B$252/($B269*K19)</f>
        <v>5.4711246200607908</v>
      </c>
      <c r="D269" s="56">
        <f t="shared" si="196"/>
        <v>5.6229441110593941</v>
      </c>
      <c r="E269" s="56">
        <f t="shared" si="196"/>
        <v>6.0790273556231007</v>
      </c>
      <c r="F269" s="56"/>
    </row>
    <row r="270" spans="1:6" x14ac:dyDescent="0.25">
      <c r="A270" s="54">
        <v>6</v>
      </c>
      <c r="B270" s="72">
        <v>55.9</v>
      </c>
      <c r="C270" s="56">
        <f t="shared" ref="C270:E270" si="197">$B$252/($B270*K20)</f>
        <v>6.4400715563506266</v>
      </c>
      <c r="D270" s="56">
        <f t="shared" si="197"/>
        <v>6.6187785779554229</v>
      </c>
      <c r="E270" s="56">
        <f t="shared" si="197"/>
        <v>7.1556350626118066</v>
      </c>
      <c r="F270" s="56"/>
    </row>
    <row r="271" spans="1:6" x14ac:dyDescent="0.25">
      <c r="A271" s="54">
        <v>7</v>
      </c>
      <c r="B271" s="72">
        <v>48.7</v>
      </c>
      <c r="C271" s="56">
        <f t="shared" ref="C271:E271" si="198">$B$252/($B271*K21)</f>
        <v>7.3921971252566729</v>
      </c>
      <c r="D271" s="56">
        <f t="shared" si="198"/>
        <v>7.597324897488873</v>
      </c>
      <c r="E271" s="56">
        <f t="shared" si="198"/>
        <v>8.2135523613963031</v>
      </c>
      <c r="F271" s="56"/>
    </row>
    <row r="272" spans="1:6" x14ac:dyDescent="0.25">
      <c r="A272" s="54">
        <v>8</v>
      </c>
      <c r="B272" s="72">
        <v>43.5</v>
      </c>
      <c r="C272" s="56">
        <f t="shared" ref="C272:E272" si="199">$B$252/($B272*K22)</f>
        <v>8.2758620689655178</v>
      </c>
      <c r="D272" s="56">
        <f t="shared" si="199"/>
        <v>8.4880636604774526</v>
      </c>
      <c r="E272" s="56">
        <f t="shared" si="199"/>
        <v>9.0843710965592948</v>
      </c>
      <c r="F272" s="56"/>
    </row>
    <row r="273" spans="1:7" x14ac:dyDescent="0.25">
      <c r="A273" s="54">
        <v>9</v>
      </c>
      <c r="B273" s="72">
        <v>39</v>
      </c>
      <c r="C273" s="56">
        <f t="shared" ref="C273:E273" si="200">$B$252/($B273*K23)</f>
        <v>9.2307692307692299</v>
      </c>
      <c r="D273" s="56">
        <f t="shared" si="200"/>
        <v>9.4674556213017755</v>
      </c>
      <c r="E273" s="56">
        <f t="shared" si="200"/>
        <v>10.132567761546904</v>
      </c>
      <c r="F273" s="56"/>
    </row>
    <row r="274" spans="1:7" x14ac:dyDescent="0.25">
      <c r="A274" s="54">
        <v>10</v>
      </c>
      <c r="B274" s="72">
        <v>35.700000000000003</v>
      </c>
      <c r="C274" s="56">
        <f t="shared" ref="C274:E274" si="201">$B$252/($B274*K24)</f>
        <v>10.084033613445378</v>
      </c>
      <c r="D274" s="56">
        <f t="shared" si="201"/>
        <v>10.332001653120264</v>
      </c>
      <c r="E274" s="56">
        <f t="shared" si="201"/>
        <v>11.03285953331004</v>
      </c>
      <c r="F274" s="56"/>
    </row>
    <row r="275" spans="1:7" x14ac:dyDescent="0.25">
      <c r="A275" s="54">
        <v>20</v>
      </c>
      <c r="B275" s="72">
        <v>19</v>
      </c>
      <c r="C275" s="56">
        <f t="shared" ref="C275:E275" si="202">$B$252/($B275*K25)</f>
        <v>18.94736842105263</v>
      </c>
      <c r="D275" s="56">
        <f t="shared" si="202"/>
        <v>19.413287316652287</v>
      </c>
      <c r="E275" s="56">
        <f t="shared" si="202"/>
        <v>20.730162386272028</v>
      </c>
      <c r="F275" s="56"/>
    </row>
    <row r="276" spans="1:7" x14ac:dyDescent="0.25">
      <c r="A276" s="92" t="s">
        <v>107</v>
      </c>
      <c r="B276" s="92"/>
      <c r="C276" s="92"/>
      <c r="D276" s="92"/>
      <c r="E276" s="92"/>
      <c r="F276" s="93"/>
      <c r="G276" s="2" t="s">
        <v>97</v>
      </c>
    </row>
    <row r="277" spans="1:7" ht="15.6" x14ac:dyDescent="0.25">
      <c r="A277" s="39" t="s">
        <v>5</v>
      </c>
      <c r="B277" s="51">
        <v>30.5</v>
      </c>
      <c r="C277" s="39" t="s">
        <v>70</v>
      </c>
      <c r="D277" s="52" t="s">
        <v>50</v>
      </c>
      <c r="E277" s="39" t="s">
        <v>71</v>
      </c>
      <c r="F277" s="53" t="s">
        <v>48</v>
      </c>
    </row>
    <row r="278" spans="1:7" ht="12.75" customHeight="1" x14ac:dyDescent="0.25">
      <c r="A278" s="84" t="s">
        <v>4</v>
      </c>
      <c r="B278" s="86" t="s">
        <v>49</v>
      </c>
      <c r="C278" s="86" t="s">
        <v>74</v>
      </c>
      <c r="D278" s="86" t="s">
        <v>46</v>
      </c>
      <c r="E278" s="84" t="s">
        <v>45</v>
      </c>
      <c r="F278" s="84"/>
    </row>
    <row r="279" spans="1:7" x14ac:dyDescent="0.25">
      <c r="A279" s="91"/>
      <c r="B279" s="87"/>
      <c r="C279" s="88"/>
      <c r="D279" s="88"/>
      <c r="E279" s="85"/>
      <c r="F279" s="85"/>
    </row>
    <row r="280" spans="1:7" x14ac:dyDescent="0.25">
      <c r="A280" s="54">
        <v>0</v>
      </c>
      <c r="B280" s="55"/>
      <c r="C280" s="56"/>
      <c r="D280" s="56"/>
      <c r="E280" s="56"/>
      <c r="F280" s="56"/>
    </row>
    <row r="281" spans="1:7" x14ac:dyDescent="0.25">
      <c r="A281" s="54">
        <v>8.3333333333333329E-2</v>
      </c>
      <c r="B281" s="72">
        <v>146</v>
      </c>
      <c r="C281" s="56">
        <f>$B$277/($B281*K6)</f>
        <v>0.2089041095890411</v>
      </c>
      <c r="D281" s="56">
        <f t="shared" ref="D281:E281" si="203">$B$277/($B281*L6)</f>
        <v>0.22731676777915244</v>
      </c>
      <c r="E281" s="56">
        <f t="shared" si="203"/>
        <v>0.27379306630280614</v>
      </c>
      <c r="F281" s="56"/>
    </row>
    <row r="282" spans="1:7" x14ac:dyDescent="0.25">
      <c r="A282" s="54">
        <v>0.16666666666666666</v>
      </c>
      <c r="B282" s="72">
        <v>83.9</v>
      </c>
      <c r="C282" s="56">
        <f t="shared" ref="C282:E282" si="204">$B$277/($B282*K7)</f>
        <v>0.3635280095351609</v>
      </c>
      <c r="D282" s="56">
        <f t="shared" si="204"/>
        <v>0.38963345073436317</v>
      </c>
      <c r="E282" s="56">
        <f t="shared" si="204"/>
        <v>0.45726793652221492</v>
      </c>
      <c r="F282" s="56"/>
    </row>
    <row r="283" spans="1:7" x14ac:dyDescent="0.25">
      <c r="A283" s="54">
        <v>0.25</v>
      </c>
      <c r="B283" s="72">
        <v>61.4</v>
      </c>
      <c r="C283" s="56">
        <f t="shared" ref="C283:E283" si="205">$B$277/($B283*K8)</f>
        <v>0.49674267100977199</v>
      </c>
      <c r="D283" s="56">
        <f t="shared" si="205"/>
        <v>0.52844965001039579</v>
      </c>
      <c r="E283" s="56">
        <f t="shared" si="205"/>
        <v>0.61175205789380782</v>
      </c>
      <c r="F283" s="56"/>
    </row>
    <row r="284" spans="1:7" x14ac:dyDescent="0.25">
      <c r="A284" s="54">
        <v>0.33333333333333331</v>
      </c>
      <c r="B284" s="72">
        <v>49.3</v>
      </c>
      <c r="C284" s="56">
        <f t="shared" ref="C284:E284" si="206">$B$277/($B284*K9)</f>
        <v>0.61866125760649093</v>
      </c>
      <c r="D284" s="56">
        <f t="shared" si="206"/>
        <v>0.6553615017017913</v>
      </c>
      <c r="E284" s="56">
        <f t="shared" si="206"/>
        <v>0.75080249709525593</v>
      </c>
      <c r="F284" s="56"/>
    </row>
    <row r="285" spans="1:7" x14ac:dyDescent="0.25">
      <c r="A285" s="54">
        <v>0.41666666666666669</v>
      </c>
      <c r="B285" s="72">
        <v>41.6</v>
      </c>
      <c r="C285" s="56">
        <f t="shared" ref="C285:E285" si="207">$B$277/($B285*K10)</f>
        <v>0.73317307692307687</v>
      </c>
      <c r="D285" s="56">
        <f t="shared" si="207"/>
        <v>0.77338932164881535</v>
      </c>
      <c r="E285" s="56">
        <f t="shared" si="207"/>
        <v>0.88015975621017639</v>
      </c>
      <c r="F285" s="56"/>
    </row>
    <row r="286" spans="1:7" x14ac:dyDescent="0.25">
      <c r="A286" s="54">
        <v>0.5</v>
      </c>
      <c r="B286" s="72">
        <v>36.299999999999997</v>
      </c>
      <c r="C286" s="56">
        <f t="shared" ref="C286:E286" si="208">$B$277/($B286*K11)</f>
        <v>0.84022038567493118</v>
      </c>
      <c r="D286" s="56">
        <f t="shared" si="208"/>
        <v>0.88444251123676976</v>
      </c>
      <c r="E286" s="56">
        <f t="shared" si="208"/>
        <v>1.0002623638987276</v>
      </c>
      <c r="F286" s="56"/>
    </row>
    <row r="287" spans="1:7" x14ac:dyDescent="0.25">
      <c r="A287" s="54">
        <v>0.58333333333333337</v>
      </c>
      <c r="B287" s="72">
        <v>32.299999999999997</v>
      </c>
      <c r="C287" s="56">
        <f t="shared" ref="C287:E287" si="209">$B$277/($B287*K12)</f>
        <v>0.94427244582043357</v>
      </c>
      <c r="D287" s="56">
        <f t="shared" si="209"/>
        <v>0.9908420207979366</v>
      </c>
      <c r="E287" s="56">
        <f t="shared" si="209"/>
        <v>1.1174821844028799</v>
      </c>
      <c r="F287" s="56"/>
    </row>
    <row r="288" spans="1:7" x14ac:dyDescent="0.25">
      <c r="A288" s="54">
        <v>0.66666666666666663</v>
      </c>
      <c r="B288" s="72">
        <v>29.2</v>
      </c>
      <c r="C288" s="56">
        <f t="shared" ref="C288:E288" si="210">$B$277/($B288*K13)</f>
        <v>1.0445205479452055</v>
      </c>
      <c r="D288" s="56">
        <f t="shared" si="210"/>
        <v>1.0948852703828149</v>
      </c>
      <c r="E288" s="56">
        <f t="shared" si="210"/>
        <v>1.2288477034649476</v>
      </c>
      <c r="F288" s="56"/>
    </row>
    <row r="289" spans="1:7" x14ac:dyDescent="0.25">
      <c r="A289" s="54">
        <v>0.75</v>
      </c>
      <c r="B289" s="72">
        <v>26.6</v>
      </c>
      <c r="C289" s="56">
        <f t="shared" ref="C289:E289" si="211">$B$277/($B289*K14)</f>
        <v>1.1466165413533833</v>
      </c>
      <c r="D289" s="56">
        <f t="shared" si="211"/>
        <v>1.1993896876081416</v>
      </c>
      <c r="E289" s="56">
        <f t="shared" si="211"/>
        <v>1.3426423200859292</v>
      </c>
      <c r="F289" s="56"/>
    </row>
    <row r="290" spans="1:7" x14ac:dyDescent="0.25">
      <c r="A290" s="54">
        <v>1</v>
      </c>
      <c r="B290" s="72">
        <v>21.4</v>
      </c>
      <c r="C290" s="56">
        <f t="shared" ref="C290:E290" si="212">$B$277/($B290*K15)</f>
        <v>1.4252336448598131</v>
      </c>
      <c r="D290" s="56">
        <f t="shared" si="212"/>
        <v>1.4861664701353632</v>
      </c>
      <c r="E290" s="56">
        <f t="shared" si="212"/>
        <v>1.6514874216220314</v>
      </c>
      <c r="F290" s="56"/>
    </row>
    <row r="291" spans="1:7" x14ac:dyDescent="0.25">
      <c r="A291" s="54">
        <v>2</v>
      </c>
      <c r="B291" s="72">
        <v>12.3</v>
      </c>
      <c r="C291" s="56">
        <f t="shared" ref="C291:E291" si="213">$B$277/($B291*K16)</f>
        <v>2.4796747967479673</v>
      </c>
      <c r="D291" s="56">
        <f t="shared" si="213"/>
        <v>2.5642965840206489</v>
      </c>
      <c r="E291" s="56">
        <f t="shared" si="213"/>
        <v>2.8050619872714564</v>
      </c>
      <c r="F291" s="56"/>
    </row>
    <row r="292" spans="1:7" x14ac:dyDescent="0.25">
      <c r="A292" s="54">
        <v>3</v>
      </c>
      <c r="B292" s="72">
        <v>8.8000000000000007</v>
      </c>
      <c r="C292" s="56">
        <f t="shared" ref="C292:E292" si="214">$B$277/($B292*K17)</f>
        <v>3.4659090909090908</v>
      </c>
      <c r="D292" s="56">
        <f t="shared" si="214"/>
        <v>3.5731021555763824</v>
      </c>
      <c r="E292" s="56">
        <f t="shared" si="214"/>
        <v>3.8811971902677387</v>
      </c>
      <c r="F292" s="56"/>
    </row>
    <row r="293" spans="1:7" x14ac:dyDescent="0.25">
      <c r="A293" s="54">
        <v>4</v>
      </c>
      <c r="B293" s="72">
        <v>6.87</v>
      </c>
      <c r="C293" s="56">
        <f t="shared" ref="C293:E293" si="215">$B$277/($B293*K18)</f>
        <v>4.4395924308588066</v>
      </c>
      <c r="D293" s="56">
        <f t="shared" si="215"/>
        <v>4.5674819247518581</v>
      </c>
      <c r="E293" s="56">
        <f t="shared" si="215"/>
        <v>4.9328804787320069</v>
      </c>
      <c r="F293" s="56"/>
    </row>
    <row r="294" spans="1:7" x14ac:dyDescent="0.25">
      <c r="A294" s="54">
        <v>5</v>
      </c>
      <c r="B294" s="72">
        <v>5.64</v>
      </c>
      <c r="C294" s="56">
        <f t="shared" ref="C294:E294" si="216">$B$277/($B294*K19)</f>
        <v>5.4078014184397167</v>
      </c>
      <c r="D294" s="56">
        <f t="shared" si="216"/>
        <v>5.5578637394036141</v>
      </c>
      <c r="E294" s="56">
        <f t="shared" si="216"/>
        <v>6.0086682427107965</v>
      </c>
      <c r="F294" s="56"/>
    </row>
    <row r="295" spans="1:7" x14ac:dyDescent="0.25">
      <c r="A295" s="54">
        <v>6</v>
      </c>
      <c r="B295" s="72">
        <v>4.78</v>
      </c>
      <c r="C295" s="56">
        <f t="shared" ref="C295:E295" si="217">$B$277/($B295*K20)</f>
        <v>6.3807531380753133</v>
      </c>
      <c r="D295" s="56">
        <f t="shared" si="217"/>
        <v>6.5578141192963137</v>
      </c>
      <c r="E295" s="56">
        <f t="shared" si="217"/>
        <v>7.08972570897257</v>
      </c>
      <c r="F295" s="56"/>
    </row>
    <row r="296" spans="1:7" x14ac:dyDescent="0.25">
      <c r="A296" s="54">
        <v>7</v>
      </c>
      <c r="B296" s="72">
        <v>4.1399999999999997</v>
      </c>
      <c r="C296" s="56">
        <f t="shared" ref="C296:E296" si="218">$B$277/($B296*K21)</f>
        <v>7.367149758454107</v>
      </c>
      <c r="D296" s="56">
        <f t="shared" si="218"/>
        <v>7.5715824855643445</v>
      </c>
      <c r="E296" s="56">
        <f t="shared" si="218"/>
        <v>8.1857219538378967</v>
      </c>
      <c r="F296" s="56"/>
    </row>
    <row r="297" spans="1:7" x14ac:dyDescent="0.25">
      <c r="A297" s="54">
        <v>8</v>
      </c>
      <c r="B297" s="72">
        <v>3.75</v>
      </c>
      <c r="C297" s="56">
        <f t="shared" ref="C297:E297" si="219">$B$277/($B297*K22)</f>
        <v>8.1333333333333329</v>
      </c>
      <c r="D297" s="56">
        <f t="shared" si="219"/>
        <v>8.3418803418803424</v>
      </c>
      <c r="E297" s="56">
        <f t="shared" si="219"/>
        <v>8.9279180387852168</v>
      </c>
      <c r="F297" s="56"/>
    </row>
    <row r="298" spans="1:7" x14ac:dyDescent="0.25">
      <c r="A298" s="54">
        <v>9</v>
      </c>
      <c r="B298" s="72">
        <v>3.35</v>
      </c>
      <c r="C298" s="56">
        <f t="shared" ref="C298:E298" si="220">$B$277/($B298*K23)</f>
        <v>9.1044776119402986</v>
      </c>
      <c r="D298" s="56">
        <f t="shared" si="220"/>
        <v>9.3379257558362045</v>
      </c>
      <c r="E298" s="56">
        <f t="shared" si="220"/>
        <v>9.9939381031177792</v>
      </c>
      <c r="F298" s="56"/>
    </row>
    <row r="299" spans="1:7" x14ac:dyDescent="0.25">
      <c r="A299" s="54">
        <v>10</v>
      </c>
      <c r="B299" s="72">
        <v>3.02</v>
      </c>
      <c r="C299" s="56">
        <f t="shared" ref="C299:E299" si="221">$B$277/($B299*K24)</f>
        <v>10.099337748344372</v>
      </c>
      <c r="D299" s="56">
        <f t="shared" si="221"/>
        <v>10.347682119205299</v>
      </c>
      <c r="E299" s="56">
        <f t="shared" si="221"/>
        <v>11.049603663396466</v>
      </c>
      <c r="F299" s="56"/>
    </row>
    <row r="300" spans="1:7" x14ac:dyDescent="0.25">
      <c r="A300" s="54">
        <v>20</v>
      </c>
      <c r="B300" s="72">
        <v>1.53</v>
      </c>
      <c r="C300" s="56">
        <f t="shared" ref="C300:E300" si="222">$B$277/($B300*K25)</f>
        <v>19.934640522875817</v>
      </c>
      <c r="D300" s="56">
        <f t="shared" si="222"/>
        <v>20.424836601307192</v>
      </c>
      <c r="E300" s="56">
        <f t="shared" si="222"/>
        <v>21.810328799645315</v>
      </c>
      <c r="F300" s="56"/>
    </row>
    <row r="301" spans="1:7" x14ac:dyDescent="0.25">
      <c r="A301" s="92" t="s">
        <v>108</v>
      </c>
      <c r="B301" s="92"/>
      <c r="C301" s="92"/>
      <c r="D301" s="92"/>
      <c r="E301" s="92"/>
      <c r="F301" s="93"/>
      <c r="G301" s="2" t="s">
        <v>97</v>
      </c>
    </row>
    <row r="302" spans="1:7" ht="15.6" x14ac:dyDescent="0.25">
      <c r="A302" s="39" t="s">
        <v>5</v>
      </c>
      <c r="B302" s="51">
        <v>38.1</v>
      </c>
      <c r="C302" s="39" t="s">
        <v>70</v>
      </c>
      <c r="D302" s="52" t="s">
        <v>50</v>
      </c>
      <c r="E302" s="39" t="s">
        <v>71</v>
      </c>
      <c r="F302" s="53" t="s">
        <v>48</v>
      </c>
    </row>
    <row r="303" spans="1:7" ht="12.75" customHeight="1" x14ac:dyDescent="0.25">
      <c r="A303" s="84" t="s">
        <v>4</v>
      </c>
      <c r="B303" s="86" t="s">
        <v>49</v>
      </c>
      <c r="C303" s="86" t="s">
        <v>74</v>
      </c>
      <c r="D303" s="86" t="s">
        <v>46</v>
      </c>
      <c r="E303" s="84" t="s">
        <v>45</v>
      </c>
      <c r="F303" s="84"/>
    </row>
    <row r="304" spans="1:7" x14ac:dyDescent="0.25">
      <c r="A304" s="91"/>
      <c r="B304" s="87"/>
      <c r="C304" s="88"/>
      <c r="D304" s="88"/>
      <c r="E304" s="85"/>
      <c r="F304" s="85"/>
    </row>
    <row r="305" spans="1:6" x14ac:dyDescent="0.25">
      <c r="A305" s="54">
        <v>0</v>
      </c>
      <c r="B305" s="55"/>
      <c r="C305" s="56"/>
      <c r="D305" s="56"/>
      <c r="E305" s="56"/>
      <c r="F305" s="56"/>
    </row>
    <row r="306" spans="1:6" x14ac:dyDescent="0.25">
      <c r="A306" s="54">
        <v>8.3333333333333329E-2</v>
      </c>
      <c r="B306" s="72">
        <v>129</v>
      </c>
      <c r="C306" s="56">
        <f>$B$302/($B306*K6)</f>
        <v>0.29534883720930233</v>
      </c>
      <c r="D306" s="56">
        <f t="shared" ref="D306:E306" si="223">$B$302/($B306*L6)</f>
        <v>0.32138067160968697</v>
      </c>
      <c r="E306" s="56">
        <f t="shared" si="223"/>
        <v>0.38708890853119571</v>
      </c>
      <c r="F306" s="56"/>
    </row>
    <row r="307" spans="1:6" x14ac:dyDescent="0.25">
      <c r="A307" s="54">
        <v>0.16666666666666666</v>
      </c>
      <c r="B307" s="72">
        <v>92.7</v>
      </c>
      <c r="C307" s="56">
        <f t="shared" ref="C307:E307" si="224">$B$302/($B307*K7)</f>
        <v>0.4110032362459547</v>
      </c>
      <c r="D307" s="56">
        <f t="shared" si="224"/>
        <v>0.44051793809855805</v>
      </c>
      <c r="E307" s="56">
        <f t="shared" si="224"/>
        <v>0.5169852028251003</v>
      </c>
      <c r="F307" s="56"/>
    </row>
    <row r="308" spans="1:6" x14ac:dyDescent="0.25">
      <c r="A308" s="54">
        <v>0.25</v>
      </c>
      <c r="B308" s="72">
        <v>72.599999999999994</v>
      </c>
      <c r="C308" s="56">
        <f t="shared" ref="C308:E308" si="225">$B$302/($B308*K8)</f>
        <v>0.52479338842975209</v>
      </c>
      <c r="D308" s="56">
        <f t="shared" si="225"/>
        <v>0.55829083875505547</v>
      </c>
      <c r="E308" s="56">
        <f t="shared" si="225"/>
        <v>0.64629727639132029</v>
      </c>
      <c r="F308" s="56"/>
    </row>
    <row r="309" spans="1:6" x14ac:dyDescent="0.25">
      <c r="A309" s="54">
        <v>0.33333333333333331</v>
      </c>
      <c r="B309" s="72">
        <v>59.9</v>
      </c>
      <c r="C309" s="56">
        <f t="shared" ref="C309:E309" si="226">$B$302/($B309*K9)</f>
        <v>0.63606010016694492</v>
      </c>
      <c r="D309" s="56">
        <f t="shared" si="226"/>
        <v>0.67379247899040784</v>
      </c>
      <c r="E309" s="56">
        <f t="shared" si="226"/>
        <v>0.77191759728998177</v>
      </c>
      <c r="F309" s="56"/>
    </row>
    <row r="310" spans="1:6" x14ac:dyDescent="0.25">
      <c r="A310" s="54">
        <v>0.41666666666666669</v>
      </c>
      <c r="B310" s="72">
        <v>51</v>
      </c>
      <c r="C310" s="56">
        <f t="shared" ref="C310:E310" si="227">$B$302/($B310*K10)</f>
        <v>0.74705882352941178</v>
      </c>
      <c r="D310" s="56">
        <f t="shared" si="227"/>
        <v>0.78803673368081417</v>
      </c>
      <c r="E310" s="56">
        <f t="shared" si="227"/>
        <v>0.89682931996327953</v>
      </c>
      <c r="F310" s="56"/>
    </row>
    <row r="311" spans="1:6" x14ac:dyDescent="0.25">
      <c r="A311" s="54">
        <v>0.5</v>
      </c>
      <c r="B311" s="72">
        <v>44.5</v>
      </c>
      <c r="C311" s="56">
        <f t="shared" ref="C311:E311" si="228">$B$302/($B311*K11)</f>
        <v>0.85617977528089895</v>
      </c>
      <c r="D311" s="56">
        <f t="shared" si="228"/>
        <v>0.90124186871673573</v>
      </c>
      <c r="E311" s="56">
        <f t="shared" si="228"/>
        <v>1.0192616372391654</v>
      </c>
      <c r="F311" s="56"/>
    </row>
    <row r="312" spans="1:6" x14ac:dyDescent="0.25">
      <c r="A312" s="54">
        <v>0.58333333333333337</v>
      </c>
      <c r="B312" s="72">
        <v>39.5</v>
      </c>
      <c r="C312" s="56">
        <f t="shared" ref="C312:E312" si="229">$B$302/($B312*K12)</f>
        <v>0.96455696202531649</v>
      </c>
      <c r="D312" s="56">
        <f t="shared" si="229"/>
        <v>1.0121269276236271</v>
      </c>
      <c r="E312" s="56">
        <f t="shared" si="229"/>
        <v>1.1414875290240432</v>
      </c>
      <c r="F312" s="56"/>
    </row>
    <row r="313" spans="1:6" x14ac:dyDescent="0.25">
      <c r="A313" s="54">
        <v>0.66666666666666663</v>
      </c>
      <c r="B313" s="72">
        <v>35.5</v>
      </c>
      <c r="C313" s="56">
        <f t="shared" ref="C313:E313" si="230">$B$302/($B313*K13)</f>
        <v>1.0732394366197184</v>
      </c>
      <c r="D313" s="56">
        <f t="shared" si="230"/>
        <v>1.1249889272743381</v>
      </c>
      <c r="E313" s="56">
        <f t="shared" si="230"/>
        <v>1.2626346313173156</v>
      </c>
      <c r="F313" s="56"/>
    </row>
    <row r="314" spans="1:6" x14ac:dyDescent="0.25">
      <c r="A314" s="54">
        <v>0.75</v>
      </c>
      <c r="B314" s="72">
        <v>32.299999999999997</v>
      </c>
      <c r="C314" s="56">
        <f t="shared" ref="C314:E314" si="231">$B$302/($B314*K14)</f>
        <v>1.1795665634674923</v>
      </c>
      <c r="D314" s="56">
        <f t="shared" si="231"/>
        <v>1.2338562379367077</v>
      </c>
      <c r="E314" s="56">
        <f t="shared" si="231"/>
        <v>1.3812254841539724</v>
      </c>
      <c r="F314" s="56"/>
    </row>
    <row r="315" spans="1:6" x14ac:dyDescent="0.25">
      <c r="A315" s="54">
        <v>1</v>
      </c>
      <c r="B315" s="72">
        <v>25.5</v>
      </c>
      <c r="C315" s="56">
        <f t="shared" ref="C315:E315" si="232">$B$302/($B315*K15)</f>
        <v>1.4941176470588236</v>
      </c>
      <c r="D315" s="56">
        <f t="shared" si="232"/>
        <v>1.5579954609581059</v>
      </c>
      <c r="E315" s="56">
        <f t="shared" si="232"/>
        <v>1.7313066593960877</v>
      </c>
      <c r="F315" s="56"/>
    </row>
    <row r="316" spans="1:6" x14ac:dyDescent="0.25">
      <c r="A316" s="54">
        <v>2</v>
      </c>
      <c r="B316" s="72">
        <v>13.9</v>
      </c>
      <c r="C316" s="56">
        <f t="shared" ref="C316:E316" si="233">$B$302/($B316*K16)</f>
        <v>2.7410071942446042</v>
      </c>
      <c r="D316" s="56">
        <f t="shared" si="233"/>
        <v>2.8345472536138621</v>
      </c>
      <c r="E316" s="56">
        <f t="shared" si="233"/>
        <v>3.1006868713174254</v>
      </c>
      <c r="F316" s="56"/>
    </row>
    <row r="317" spans="1:6" x14ac:dyDescent="0.25">
      <c r="A317" s="54">
        <v>3</v>
      </c>
      <c r="B317" s="72">
        <v>9.66</v>
      </c>
      <c r="C317" s="56">
        <f t="shared" ref="C317:E317" si="234">$B$302/($B317*K17)</f>
        <v>3.9440993788819876</v>
      </c>
      <c r="D317" s="56">
        <f t="shared" si="234"/>
        <v>4.0660818338989566</v>
      </c>
      <c r="E317" s="56">
        <f t="shared" si="234"/>
        <v>4.4166846348062565</v>
      </c>
      <c r="F317" s="56"/>
    </row>
    <row r="318" spans="1:6" x14ac:dyDescent="0.25">
      <c r="A318" s="54">
        <v>4</v>
      </c>
      <c r="B318" s="72">
        <v>7.45</v>
      </c>
      <c r="C318" s="56">
        <f t="shared" ref="C318:E318" si="235">$B$302/($B318*K18)</f>
        <v>5.1140939597315436</v>
      </c>
      <c r="D318" s="56">
        <f t="shared" si="235"/>
        <v>5.2614135388184611</v>
      </c>
      <c r="E318" s="56">
        <f t="shared" si="235"/>
        <v>5.6823266219239379</v>
      </c>
      <c r="F318" s="56"/>
    </row>
    <row r="319" spans="1:6" x14ac:dyDescent="0.25">
      <c r="A319" s="54">
        <v>5</v>
      </c>
      <c r="B319" s="72">
        <v>6.09</v>
      </c>
      <c r="C319" s="56">
        <f t="shared" ref="C319:E319" si="236">$B$302/($B319*K19)</f>
        <v>6.2561576354679804</v>
      </c>
      <c r="D319" s="56">
        <f t="shared" si="236"/>
        <v>6.4297611875313265</v>
      </c>
      <c r="E319" s="56">
        <f t="shared" si="236"/>
        <v>6.9512862616310898</v>
      </c>
      <c r="F319" s="56"/>
    </row>
    <row r="320" spans="1:6" x14ac:dyDescent="0.25">
      <c r="A320" s="54">
        <v>6</v>
      </c>
      <c r="B320" s="72">
        <v>5.17</v>
      </c>
      <c r="C320" s="56">
        <f t="shared" ref="C320:E320" si="237">$B$302/($B320*K20)</f>
        <v>7.3694390715667319</v>
      </c>
      <c r="D320" s="56">
        <f t="shared" si="237"/>
        <v>7.5739353253512141</v>
      </c>
      <c r="E320" s="56">
        <f t="shared" si="237"/>
        <v>8.1882656350741456</v>
      </c>
      <c r="F320" s="56"/>
    </row>
    <row r="321" spans="1:7" x14ac:dyDescent="0.25">
      <c r="A321" s="54">
        <v>7</v>
      </c>
      <c r="B321" s="72">
        <v>4.51</v>
      </c>
      <c r="C321" s="56">
        <f t="shared" ref="C321:E321" si="238">$B$302/($B321*K21)</f>
        <v>8.4478935698447906</v>
      </c>
      <c r="D321" s="56">
        <f t="shared" si="238"/>
        <v>8.6823161046709032</v>
      </c>
      <c r="E321" s="56">
        <f t="shared" si="238"/>
        <v>9.386548410938655</v>
      </c>
      <c r="F321" s="56"/>
    </row>
    <row r="322" spans="1:7" x14ac:dyDescent="0.25">
      <c r="A322" s="54">
        <v>8</v>
      </c>
      <c r="B322" s="72">
        <v>4.13</v>
      </c>
      <c r="C322" s="56">
        <f t="shared" ref="C322:E322" si="239">$B$302/($B322*K22)</f>
        <v>9.2251815980629548</v>
      </c>
      <c r="D322" s="56">
        <f t="shared" si="239"/>
        <v>9.4617247159620046</v>
      </c>
      <c r="E322" s="56">
        <f t="shared" si="239"/>
        <v>10.126434245952749</v>
      </c>
      <c r="F322" s="56"/>
    </row>
    <row r="323" spans="1:7" x14ac:dyDescent="0.25">
      <c r="A323" s="54">
        <v>9</v>
      </c>
      <c r="B323" s="72">
        <v>3.91</v>
      </c>
      <c r="C323" s="56">
        <f t="shared" ref="C323:E323" si="240">$B$302/($B323*K23)</f>
        <v>9.7442455242966748</v>
      </c>
      <c r="D323" s="56">
        <f t="shared" si="240"/>
        <v>9.994097973637615</v>
      </c>
      <c r="E323" s="56">
        <f t="shared" si="240"/>
        <v>10.696208039842672</v>
      </c>
      <c r="F323" s="56"/>
    </row>
    <row r="324" spans="1:7" x14ac:dyDescent="0.25">
      <c r="A324" s="54">
        <v>10</v>
      </c>
      <c r="B324" s="72">
        <v>3.74</v>
      </c>
      <c r="C324" s="56">
        <f t="shared" ref="C324:E324" si="241">$B$302/($B324*K24)</f>
        <v>10.18716577540107</v>
      </c>
      <c r="D324" s="56">
        <f t="shared" si="241"/>
        <v>10.437669851845358</v>
      </c>
      <c r="E324" s="56">
        <f t="shared" si="241"/>
        <v>11.145695596718895</v>
      </c>
      <c r="F324" s="56"/>
    </row>
    <row r="325" spans="1:7" x14ac:dyDescent="0.25">
      <c r="A325" s="54">
        <v>20</v>
      </c>
      <c r="B325" s="72">
        <v>2.1</v>
      </c>
      <c r="C325" s="56">
        <f t="shared" ref="C325:E325" si="242">$B$302/($B325*K25)</f>
        <v>18.142857142857142</v>
      </c>
      <c r="D325" s="56">
        <f t="shared" si="242"/>
        <v>18.588992974238877</v>
      </c>
      <c r="E325" s="56">
        <f t="shared" si="242"/>
        <v>19.849953110346981</v>
      </c>
      <c r="F325" s="56"/>
    </row>
    <row r="326" spans="1:7" x14ac:dyDescent="0.25">
      <c r="A326" s="92" t="s">
        <v>109</v>
      </c>
      <c r="B326" s="92"/>
      <c r="C326" s="92"/>
      <c r="D326" s="92"/>
      <c r="E326" s="92"/>
      <c r="F326" s="93"/>
      <c r="G326" s="2" t="s">
        <v>97</v>
      </c>
    </row>
    <row r="327" spans="1:7" ht="15.6" x14ac:dyDescent="0.25">
      <c r="A327" s="39" t="s">
        <v>5</v>
      </c>
      <c r="B327" s="51">
        <v>61.7</v>
      </c>
      <c r="C327" s="39" t="s">
        <v>70</v>
      </c>
      <c r="D327" s="52" t="s">
        <v>50</v>
      </c>
      <c r="E327" s="39" t="s">
        <v>71</v>
      </c>
      <c r="F327" s="53" t="s">
        <v>48</v>
      </c>
    </row>
    <row r="328" spans="1:7" ht="12.75" customHeight="1" x14ac:dyDescent="0.25">
      <c r="A328" s="84" t="s">
        <v>4</v>
      </c>
      <c r="B328" s="86" t="s">
        <v>49</v>
      </c>
      <c r="C328" s="86" t="s">
        <v>74</v>
      </c>
      <c r="D328" s="86" t="s">
        <v>46</v>
      </c>
      <c r="E328" s="84" t="s">
        <v>45</v>
      </c>
      <c r="F328" s="84"/>
    </row>
    <row r="329" spans="1:7" ht="18" customHeight="1" x14ac:dyDescent="0.25">
      <c r="A329" s="91"/>
      <c r="B329" s="87"/>
      <c r="C329" s="88"/>
      <c r="D329" s="88"/>
      <c r="E329" s="85"/>
      <c r="F329" s="85"/>
    </row>
    <row r="330" spans="1:7" x14ac:dyDescent="0.25">
      <c r="A330" s="54">
        <v>0</v>
      </c>
      <c r="B330" s="55"/>
      <c r="C330" s="56"/>
      <c r="D330" s="56"/>
      <c r="E330" s="56"/>
      <c r="F330" s="56"/>
    </row>
    <row r="331" spans="1:7" x14ac:dyDescent="0.25">
      <c r="A331" s="54">
        <v>8.3333333333333329E-2</v>
      </c>
      <c r="B331" s="72">
        <v>193</v>
      </c>
      <c r="C331" s="56">
        <f>$B$327/($B331*K6)</f>
        <v>0.31968911917098447</v>
      </c>
      <c r="D331" s="56">
        <f t="shared" ref="D331:E331" si="243">$B$327/($B331*L6)</f>
        <v>0.34786628854296459</v>
      </c>
      <c r="E331" s="56">
        <f t="shared" si="243"/>
        <v>0.41898967125948156</v>
      </c>
      <c r="F331" s="56"/>
    </row>
    <row r="332" spans="1:7" x14ac:dyDescent="0.25">
      <c r="A332" s="54">
        <v>0.16666666666666666</v>
      </c>
      <c r="B332" s="72">
        <v>143</v>
      </c>
      <c r="C332" s="56">
        <f t="shared" ref="C332:E332" si="244">$B$327/($B332*K7)</f>
        <v>0.43146853146853148</v>
      </c>
      <c r="D332" s="56">
        <f t="shared" si="244"/>
        <v>0.46245287402843671</v>
      </c>
      <c r="E332" s="56">
        <f t="shared" si="244"/>
        <v>0.54272771253903329</v>
      </c>
      <c r="F332" s="56"/>
    </row>
    <row r="333" spans="1:7" x14ac:dyDescent="0.25">
      <c r="A333" s="54">
        <v>0.25</v>
      </c>
      <c r="B333" s="72">
        <v>115</v>
      </c>
      <c r="C333" s="56">
        <f t="shared" ref="C333:E333" si="245">$B$327/($B333*K8)</f>
        <v>0.53652173913043477</v>
      </c>
      <c r="D333" s="56">
        <f t="shared" si="245"/>
        <v>0.570767807585569</v>
      </c>
      <c r="E333" s="56">
        <f t="shared" si="245"/>
        <v>0.66074105804240735</v>
      </c>
      <c r="F333" s="56"/>
    </row>
    <row r="334" spans="1:7" x14ac:dyDescent="0.25">
      <c r="A334" s="54">
        <v>0.33333333333333331</v>
      </c>
      <c r="B334" s="72">
        <v>97</v>
      </c>
      <c r="C334" s="56">
        <f t="shared" ref="C334:E334" si="246">$B$327/($B334*K9)</f>
        <v>0.6360824742268042</v>
      </c>
      <c r="D334" s="56">
        <f t="shared" si="246"/>
        <v>0.67381618032500445</v>
      </c>
      <c r="E334" s="56">
        <f t="shared" si="246"/>
        <v>0.77194475027524778</v>
      </c>
      <c r="F334" s="56"/>
    </row>
    <row r="335" spans="1:7" x14ac:dyDescent="0.25">
      <c r="A335" s="54">
        <v>0.41666666666666669</v>
      </c>
      <c r="B335" s="72">
        <v>84.2</v>
      </c>
      <c r="C335" s="56">
        <f t="shared" ref="C335:E335" si="247">$B$327/($B335*K10)</f>
        <v>0.73277909738717339</v>
      </c>
      <c r="D335" s="56">
        <f t="shared" si="247"/>
        <v>0.77297373142106895</v>
      </c>
      <c r="E335" s="56">
        <f t="shared" si="247"/>
        <v>0.87968679158124063</v>
      </c>
      <c r="F335" s="56"/>
    </row>
    <row r="336" spans="1:7" x14ac:dyDescent="0.25">
      <c r="A336" s="54">
        <v>0.5</v>
      </c>
      <c r="B336" s="72">
        <v>74.599999999999994</v>
      </c>
      <c r="C336" s="56">
        <f t="shared" ref="C336:E336" si="248">$B$327/($B336*K11)</f>
        <v>0.82707774798927625</v>
      </c>
      <c r="D336" s="56">
        <f t="shared" si="248"/>
        <v>0.87060815577818562</v>
      </c>
      <c r="E336" s="56">
        <f t="shared" si="248"/>
        <v>0.98461636665390029</v>
      </c>
      <c r="F336" s="56"/>
    </row>
    <row r="337" spans="1:7" x14ac:dyDescent="0.25">
      <c r="A337" s="54">
        <v>0.58333333333333337</v>
      </c>
      <c r="B337" s="72">
        <v>67.099999999999994</v>
      </c>
      <c r="C337" s="56">
        <f t="shared" ref="C337:E337" si="249">$B$327/($B337*K12)</f>
        <v>0.91952309985096881</v>
      </c>
      <c r="D337" s="56">
        <f t="shared" si="249"/>
        <v>0.96487208798632618</v>
      </c>
      <c r="E337" s="56">
        <f t="shared" si="249"/>
        <v>1.0881930175751111</v>
      </c>
      <c r="F337" s="56"/>
    </row>
    <row r="338" spans="1:7" x14ac:dyDescent="0.25">
      <c r="A338" s="54">
        <v>0.66666666666666663</v>
      </c>
      <c r="B338" s="72">
        <v>61.1</v>
      </c>
      <c r="C338" s="56">
        <f t="shared" ref="C338:E338" si="250">$B$327/($B338*K13)</f>
        <v>1.0098199672667758</v>
      </c>
      <c r="D338" s="56">
        <f t="shared" si="250"/>
        <v>1.0585114960867672</v>
      </c>
      <c r="E338" s="56">
        <f t="shared" si="250"/>
        <v>1.1880234909020893</v>
      </c>
      <c r="F338" s="56"/>
    </row>
    <row r="339" spans="1:7" x14ac:dyDescent="0.25">
      <c r="A339" s="54">
        <v>0.75</v>
      </c>
      <c r="B339" s="72">
        <v>56.1</v>
      </c>
      <c r="C339" s="56">
        <f t="shared" ref="C339:E339" si="251">$B$327/($B339*K14)</f>
        <v>1.0998217468805704</v>
      </c>
      <c r="D339" s="56">
        <f t="shared" si="251"/>
        <v>1.1504411578248646</v>
      </c>
      <c r="E339" s="56">
        <f t="shared" si="251"/>
        <v>1.2878474787828695</v>
      </c>
      <c r="F339" s="56"/>
    </row>
    <row r="340" spans="1:7" x14ac:dyDescent="0.25">
      <c r="A340" s="54">
        <v>1</v>
      </c>
      <c r="B340" s="72">
        <v>45.2</v>
      </c>
      <c r="C340" s="56">
        <f t="shared" ref="C340:E340" si="252">$B$327/($B340*K15)</f>
        <v>1.3650442477876106</v>
      </c>
      <c r="D340" s="56">
        <f t="shared" si="252"/>
        <v>1.4234038037409913</v>
      </c>
      <c r="E340" s="56">
        <f t="shared" si="252"/>
        <v>1.5817430449450876</v>
      </c>
      <c r="F340" s="56"/>
    </row>
    <row r="341" spans="1:7" x14ac:dyDescent="0.25">
      <c r="A341" s="54">
        <v>2</v>
      </c>
      <c r="B341" s="72">
        <v>25.9</v>
      </c>
      <c r="C341" s="56">
        <f t="shared" ref="C341:E341" si="253">$B$327/($B341*K16)</f>
        <v>2.3822393822393826</v>
      </c>
      <c r="D341" s="56">
        <f t="shared" si="253"/>
        <v>2.4635360726363831</v>
      </c>
      <c r="E341" s="56">
        <f t="shared" si="253"/>
        <v>2.6948409301350482</v>
      </c>
      <c r="F341" s="56"/>
    </row>
    <row r="342" spans="1:7" x14ac:dyDescent="0.25">
      <c r="A342" s="54">
        <v>3</v>
      </c>
      <c r="B342" s="72">
        <v>18.3</v>
      </c>
      <c r="C342" s="56">
        <f t="shared" ref="C342:E342" si="254">$B$327/($B342*K17)</f>
        <v>3.3715846994535519</v>
      </c>
      <c r="D342" s="56">
        <f t="shared" si="254"/>
        <v>3.4758605149005688</v>
      </c>
      <c r="E342" s="56">
        <f t="shared" si="254"/>
        <v>3.7755707720644476</v>
      </c>
      <c r="F342" s="56"/>
    </row>
    <row r="343" spans="1:7" x14ac:dyDescent="0.25">
      <c r="A343" s="54">
        <v>4</v>
      </c>
      <c r="B343" s="72">
        <v>14.2</v>
      </c>
      <c r="C343" s="56">
        <f t="shared" ref="C343:E343" si="255">$B$327/($B343*K18)</f>
        <v>4.3450704225352119</v>
      </c>
      <c r="D343" s="56">
        <f t="shared" si="255"/>
        <v>4.470237060221411</v>
      </c>
      <c r="E343" s="56">
        <f t="shared" si="255"/>
        <v>4.8278560250391243</v>
      </c>
      <c r="F343" s="56"/>
    </row>
    <row r="344" spans="1:7" x14ac:dyDescent="0.25">
      <c r="A344" s="54">
        <v>5</v>
      </c>
      <c r="B344" s="72">
        <v>11.7</v>
      </c>
      <c r="C344" s="56">
        <f t="shared" ref="C344:E344" si="256">$B$327/($B344*K19)</f>
        <v>5.2735042735042743</v>
      </c>
      <c r="D344" s="56">
        <f t="shared" si="256"/>
        <v>5.4198399522140539</v>
      </c>
      <c r="E344" s="56">
        <f t="shared" si="256"/>
        <v>5.8594491927825265</v>
      </c>
      <c r="F344" s="56"/>
    </row>
    <row r="345" spans="1:7" x14ac:dyDescent="0.25">
      <c r="A345" s="54">
        <v>6</v>
      </c>
      <c r="B345" s="72">
        <v>9.8800000000000008</v>
      </c>
      <c r="C345" s="56">
        <f t="shared" ref="C345:E345" si="257">$B$327/($B345*K20)</f>
        <v>6.2449392712550607</v>
      </c>
      <c r="D345" s="56">
        <f t="shared" si="257"/>
        <v>6.4182315223587461</v>
      </c>
      <c r="E345" s="56">
        <f t="shared" si="257"/>
        <v>6.9388214125056225</v>
      </c>
      <c r="F345" s="56"/>
    </row>
    <row r="346" spans="1:7" x14ac:dyDescent="0.25">
      <c r="A346" s="54">
        <v>7</v>
      </c>
      <c r="B346" s="72">
        <v>8.58</v>
      </c>
      <c r="C346" s="56">
        <f t="shared" ref="C346:E346" si="258">$B$327/($B346*K21)</f>
        <v>7.1911421911421911</v>
      </c>
      <c r="D346" s="56">
        <f t="shared" si="258"/>
        <v>7.3906908439282537</v>
      </c>
      <c r="E346" s="56">
        <f t="shared" si="258"/>
        <v>7.9901579901579902</v>
      </c>
      <c r="F346" s="56"/>
    </row>
    <row r="347" spans="1:7" x14ac:dyDescent="0.25">
      <c r="A347" s="54">
        <v>8</v>
      </c>
      <c r="B347" s="72">
        <v>7.59</v>
      </c>
      <c r="C347" s="56">
        <f t="shared" ref="C347:E347" si="259">$B$327/($B347*K22)</f>
        <v>8.1291172595520429</v>
      </c>
      <c r="D347" s="56">
        <f t="shared" si="259"/>
        <v>8.3375561636431215</v>
      </c>
      <c r="E347" s="56">
        <f t="shared" si="259"/>
        <v>8.9232900763469178</v>
      </c>
      <c r="F347" s="56"/>
    </row>
    <row r="348" spans="1:7" x14ac:dyDescent="0.25">
      <c r="A348" s="54">
        <v>9</v>
      </c>
      <c r="B348" s="72">
        <v>6.8</v>
      </c>
      <c r="C348" s="56">
        <f t="shared" ref="C348:E348" si="260">$B$327/($B348*K23)</f>
        <v>9.0735294117647065</v>
      </c>
      <c r="D348" s="56">
        <f t="shared" si="260"/>
        <v>9.3061840120663657</v>
      </c>
      <c r="E348" s="56">
        <f t="shared" si="260"/>
        <v>9.9599664234519274</v>
      </c>
      <c r="F348" s="56"/>
    </row>
    <row r="349" spans="1:7" x14ac:dyDescent="0.25">
      <c r="A349" s="54">
        <v>10</v>
      </c>
      <c r="B349" s="72">
        <v>6.17</v>
      </c>
      <c r="C349" s="56">
        <f t="shared" ref="C349:E349" si="261">$B$327/($B349*K24)</f>
        <v>10</v>
      </c>
      <c r="D349" s="56">
        <f t="shared" si="261"/>
        <v>10.245901639344263</v>
      </c>
      <c r="E349" s="56">
        <f t="shared" si="261"/>
        <v>10.940919037199125</v>
      </c>
      <c r="F349" s="56"/>
    </row>
    <row r="350" spans="1:7" x14ac:dyDescent="0.25">
      <c r="A350" s="54">
        <v>20</v>
      </c>
      <c r="B350" s="72">
        <v>3.22</v>
      </c>
      <c r="C350" s="56">
        <f t="shared" ref="C350:E350" si="262">$B$327/($B350*K25)</f>
        <v>19.161490683229815</v>
      </c>
      <c r="D350" s="56">
        <f t="shared" si="262"/>
        <v>19.632674880358415</v>
      </c>
      <c r="E350" s="56">
        <f t="shared" si="262"/>
        <v>20.964431819726272</v>
      </c>
      <c r="F350" s="56"/>
    </row>
    <row r="351" spans="1:7" x14ac:dyDescent="0.25">
      <c r="A351" s="92" t="s">
        <v>110</v>
      </c>
      <c r="B351" s="92"/>
      <c r="C351" s="92"/>
      <c r="D351" s="92"/>
      <c r="E351" s="92"/>
      <c r="F351" s="93"/>
      <c r="G351" s="2" t="s">
        <v>97</v>
      </c>
    </row>
    <row r="352" spans="1:7" ht="15.6" x14ac:dyDescent="0.25">
      <c r="A352" s="39" t="s">
        <v>5</v>
      </c>
      <c r="B352" s="51">
        <v>91.5</v>
      </c>
      <c r="C352" s="39" t="s">
        <v>70</v>
      </c>
      <c r="D352" s="52" t="s">
        <v>50</v>
      </c>
      <c r="E352" s="39" t="s">
        <v>71</v>
      </c>
      <c r="F352" s="53" t="s">
        <v>48</v>
      </c>
    </row>
    <row r="353" spans="1:6" ht="12.75" customHeight="1" x14ac:dyDescent="0.25">
      <c r="A353" s="84" t="s">
        <v>4</v>
      </c>
      <c r="B353" s="86" t="s">
        <v>49</v>
      </c>
      <c r="C353" s="86" t="s">
        <v>74</v>
      </c>
      <c r="D353" s="86" t="s">
        <v>46</v>
      </c>
      <c r="E353" s="84" t="s">
        <v>45</v>
      </c>
      <c r="F353" s="84"/>
    </row>
    <row r="354" spans="1:6" ht="24" customHeight="1" x14ac:dyDescent="0.25">
      <c r="A354" s="91"/>
      <c r="B354" s="87"/>
      <c r="C354" s="88"/>
      <c r="D354" s="88"/>
      <c r="E354" s="85"/>
      <c r="F354" s="85"/>
    </row>
    <row r="355" spans="1:6" x14ac:dyDescent="0.25">
      <c r="A355" s="54">
        <v>0</v>
      </c>
      <c r="B355" s="55"/>
      <c r="C355" s="56"/>
      <c r="D355" s="56"/>
      <c r="E355" s="56"/>
      <c r="F355" s="56"/>
    </row>
    <row r="356" spans="1:6" x14ac:dyDescent="0.25">
      <c r="A356" s="54">
        <v>8.3333333333333329E-2</v>
      </c>
      <c r="B356" s="72">
        <v>248</v>
      </c>
      <c r="C356" s="56">
        <f>$B$352/($B356*K6)</f>
        <v>0.36895161290322581</v>
      </c>
      <c r="D356" s="56">
        <f t="shared" ref="D356:E356" si="263">$B$352/($B356*L6)</f>
        <v>0.40147074309382569</v>
      </c>
      <c r="E356" s="56">
        <f t="shared" si="263"/>
        <v>0.48355388322834314</v>
      </c>
      <c r="F356" s="56"/>
    </row>
    <row r="357" spans="1:6" x14ac:dyDescent="0.25">
      <c r="A357" s="54">
        <v>0.16666666666666666</v>
      </c>
      <c r="B357" s="72">
        <v>184</v>
      </c>
      <c r="C357" s="56">
        <f t="shared" ref="C357:E357" si="264">$B$352/($B357*K7)</f>
        <v>0.49728260869565216</v>
      </c>
      <c r="D357" s="56">
        <f t="shared" si="264"/>
        <v>0.53299314972738709</v>
      </c>
      <c r="E357" s="56">
        <f t="shared" si="264"/>
        <v>0.62551271534044295</v>
      </c>
      <c r="F357" s="56"/>
    </row>
    <row r="358" spans="1:6" x14ac:dyDescent="0.25">
      <c r="A358" s="54">
        <v>0.25</v>
      </c>
      <c r="B358" s="72">
        <v>149</v>
      </c>
      <c r="C358" s="56">
        <f t="shared" ref="C358:E358" si="265">$B$352/($B358*K8)</f>
        <v>0.61409395973154357</v>
      </c>
      <c r="D358" s="56">
        <f t="shared" si="265"/>
        <v>0.65329144652291871</v>
      </c>
      <c r="E358" s="56">
        <f t="shared" si="265"/>
        <v>0.75627334942308322</v>
      </c>
      <c r="F358" s="56"/>
    </row>
    <row r="359" spans="1:6" x14ac:dyDescent="0.25">
      <c r="A359" s="54">
        <v>0.33333333333333331</v>
      </c>
      <c r="B359" s="72">
        <v>126</v>
      </c>
      <c r="C359" s="56">
        <f t="shared" ref="C359:E359" si="266">$B$352/($B359*K9)</f>
        <v>0.72619047619047616</v>
      </c>
      <c r="D359" s="56">
        <f t="shared" si="266"/>
        <v>0.76926957223567405</v>
      </c>
      <c r="E359" s="56">
        <f t="shared" si="266"/>
        <v>0.88129912159038371</v>
      </c>
      <c r="F359" s="56"/>
    </row>
    <row r="360" spans="1:6" x14ac:dyDescent="0.25">
      <c r="A360" s="54">
        <v>0.41666666666666669</v>
      </c>
      <c r="B360" s="72">
        <v>110</v>
      </c>
      <c r="C360" s="56">
        <f t="shared" ref="C360:E360" si="267">$B$352/($B360*K10)</f>
        <v>0.83181818181818179</v>
      </c>
      <c r="D360" s="56">
        <f t="shared" si="267"/>
        <v>0.87744533947065595</v>
      </c>
      <c r="E360" s="56">
        <f t="shared" si="267"/>
        <v>0.99858125068209103</v>
      </c>
      <c r="F360" s="56"/>
    </row>
    <row r="361" spans="1:6" x14ac:dyDescent="0.25">
      <c r="A361" s="54">
        <v>0.5</v>
      </c>
      <c r="B361" s="72">
        <v>97.4</v>
      </c>
      <c r="C361" s="56">
        <f t="shared" ref="C361:E361" si="268">$B$352/($B361*K11)</f>
        <v>0.93942505133470222</v>
      </c>
      <c r="D361" s="56">
        <f t="shared" si="268"/>
        <v>0.98886847508916031</v>
      </c>
      <c r="E361" s="56">
        <f t="shared" si="268"/>
        <v>1.1183631563508361</v>
      </c>
      <c r="F361" s="56"/>
    </row>
    <row r="362" spans="1:6" x14ac:dyDescent="0.25">
      <c r="A362" s="54">
        <v>0.58333333333333337</v>
      </c>
      <c r="B362" s="72">
        <v>87.8</v>
      </c>
      <c r="C362" s="56">
        <f t="shared" ref="C362:E362" si="269">$B$352/($B362*K12)</f>
        <v>1.0421412300683373</v>
      </c>
      <c r="D362" s="56">
        <f t="shared" si="269"/>
        <v>1.0935374922018231</v>
      </c>
      <c r="E362" s="56">
        <f t="shared" si="269"/>
        <v>1.2333032308501033</v>
      </c>
      <c r="F362" s="56"/>
    </row>
    <row r="363" spans="1:6" x14ac:dyDescent="0.25">
      <c r="A363" s="54">
        <v>0.66666666666666663</v>
      </c>
      <c r="B363" s="72">
        <v>80.099999999999994</v>
      </c>
      <c r="C363" s="56">
        <f t="shared" ref="C363:E363" si="270">$B$352/($B363*K13)</f>
        <v>1.1423220973782773</v>
      </c>
      <c r="D363" s="56">
        <f t="shared" si="270"/>
        <v>1.1974026177969364</v>
      </c>
      <c r="E363" s="56">
        <f t="shared" si="270"/>
        <v>1.3439083498567967</v>
      </c>
      <c r="F363" s="56"/>
    </row>
    <row r="364" spans="1:6" x14ac:dyDescent="0.25">
      <c r="A364" s="54">
        <v>0.75</v>
      </c>
      <c r="B364" s="72">
        <v>73.7</v>
      </c>
      <c r="C364" s="56">
        <f t="shared" ref="C364:E364" si="271">$B$352/($B364*K14)</f>
        <v>1.2415196743554953</v>
      </c>
      <c r="D364" s="56">
        <f t="shared" si="271"/>
        <v>1.2986607472337817</v>
      </c>
      <c r="E364" s="56">
        <f t="shared" si="271"/>
        <v>1.4537701104865284</v>
      </c>
      <c r="F364" s="56"/>
    </row>
    <row r="365" spans="1:6" x14ac:dyDescent="0.25">
      <c r="A365" s="54">
        <v>1</v>
      </c>
      <c r="B365" s="72">
        <v>59.7</v>
      </c>
      <c r="C365" s="56">
        <f t="shared" ref="C365:E365" si="272">$B$352/($B365*K15)</f>
        <v>1.5326633165829144</v>
      </c>
      <c r="D365" s="56">
        <f t="shared" si="272"/>
        <v>1.5981890683867723</v>
      </c>
      <c r="E365" s="56">
        <f t="shared" si="272"/>
        <v>1.7759713981262044</v>
      </c>
      <c r="F365" s="56"/>
    </row>
    <row r="366" spans="1:6" x14ac:dyDescent="0.25">
      <c r="A366" s="54">
        <v>2</v>
      </c>
      <c r="B366" s="72">
        <v>34.799999999999997</v>
      </c>
      <c r="C366" s="56">
        <f t="shared" ref="C366:E366" si="273">$B$352/($B366*K16)</f>
        <v>2.6293103448275863</v>
      </c>
      <c r="D366" s="56">
        <f t="shared" si="273"/>
        <v>2.7190386192632747</v>
      </c>
      <c r="E366" s="56">
        <f t="shared" si="273"/>
        <v>2.9743329692619755</v>
      </c>
      <c r="F366" s="56"/>
    </row>
    <row r="367" spans="1:6" x14ac:dyDescent="0.25">
      <c r="A367" s="54">
        <v>3</v>
      </c>
      <c r="B367" s="72">
        <v>24.9</v>
      </c>
      <c r="C367" s="56">
        <f t="shared" ref="C367:E367" si="274">$B$352/($B367*K17)</f>
        <v>3.6746987951807233</v>
      </c>
      <c r="D367" s="56">
        <f t="shared" si="274"/>
        <v>3.7883492733821886</v>
      </c>
      <c r="E367" s="56">
        <f t="shared" si="274"/>
        <v>4.1150042499224222</v>
      </c>
      <c r="F367" s="56"/>
    </row>
    <row r="368" spans="1:6" x14ac:dyDescent="0.25">
      <c r="A368" s="54">
        <v>4</v>
      </c>
      <c r="B368" s="72">
        <v>19.600000000000001</v>
      </c>
      <c r="C368" s="56">
        <f t="shared" ref="C368:E368" si="275">$B$352/($B368*K18)</f>
        <v>4.6683673469387754</v>
      </c>
      <c r="D368" s="56">
        <f t="shared" si="275"/>
        <v>4.802847064751826</v>
      </c>
      <c r="E368" s="56">
        <f t="shared" si="275"/>
        <v>5.1870748299319729</v>
      </c>
      <c r="F368" s="56"/>
    </row>
    <row r="369" spans="1:6" x14ac:dyDescent="0.25">
      <c r="A369" s="54">
        <v>5</v>
      </c>
      <c r="B369" s="72">
        <v>16.100000000000001</v>
      </c>
      <c r="C369" s="56">
        <f t="shared" ref="C369:E369" si="276">$B$352/($B369*K19)</f>
        <v>5.683229813664596</v>
      </c>
      <c r="D369" s="56">
        <f t="shared" si="276"/>
        <v>5.8409350602924937</v>
      </c>
      <c r="E369" s="56">
        <f t="shared" si="276"/>
        <v>6.3146997929606616</v>
      </c>
      <c r="F369" s="56"/>
    </row>
    <row r="370" spans="1:6" x14ac:dyDescent="0.25">
      <c r="A370" s="54">
        <v>6</v>
      </c>
      <c r="B370" s="72">
        <v>13.8</v>
      </c>
      <c r="C370" s="56">
        <f t="shared" ref="C370:E370" si="277">$B$352/($B370*K20)</f>
        <v>6.6304347826086953</v>
      </c>
      <c r="D370" s="56">
        <f t="shared" si="277"/>
        <v>6.8144242370079091</v>
      </c>
      <c r="E370" s="56">
        <f t="shared" si="277"/>
        <v>7.3671497584541052</v>
      </c>
      <c r="F370" s="56"/>
    </row>
    <row r="371" spans="1:6" x14ac:dyDescent="0.25">
      <c r="A371" s="54">
        <v>7</v>
      </c>
      <c r="B371" s="72">
        <v>12.1</v>
      </c>
      <c r="C371" s="56">
        <f t="shared" ref="C371:E371" si="278">$B$352/($B371*K21)</f>
        <v>7.5619834710743801</v>
      </c>
      <c r="D371" s="56">
        <f t="shared" si="278"/>
        <v>7.771822683529682</v>
      </c>
      <c r="E371" s="56">
        <f t="shared" si="278"/>
        <v>8.4022038567493116</v>
      </c>
      <c r="F371" s="56"/>
    </row>
    <row r="372" spans="1:6" x14ac:dyDescent="0.25">
      <c r="A372" s="54">
        <v>8</v>
      </c>
      <c r="B372" s="72">
        <v>11.1</v>
      </c>
      <c r="C372" s="56">
        <f t="shared" ref="C372:E372" si="279">$B$352/($B372*K22)</f>
        <v>8.2432432432432439</v>
      </c>
      <c r="D372" s="56">
        <f t="shared" si="279"/>
        <v>8.4546084546084543</v>
      </c>
      <c r="E372" s="56">
        <f t="shared" si="279"/>
        <v>9.0485655798498836</v>
      </c>
      <c r="F372" s="56"/>
    </row>
    <row r="373" spans="1:6" x14ac:dyDescent="0.25">
      <c r="A373" s="54">
        <v>9</v>
      </c>
      <c r="B373" s="72">
        <v>10</v>
      </c>
      <c r="C373" s="56">
        <f t="shared" ref="C373:E373" si="280">$B$352/($B373*K23)</f>
        <v>9.15</v>
      </c>
      <c r="D373" s="56">
        <f t="shared" si="280"/>
        <v>9.384615384615385</v>
      </c>
      <c r="E373" s="56">
        <f t="shared" si="280"/>
        <v>10.043907793633371</v>
      </c>
      <c r="F373" s="56"/>
    </row>
    <row r="374" spans="1:6" x14ac:dyDescent="0.25">
      <c r="A374" s="54">
        <v>10</v>
      </c>
      <c r="B374" s="72">
        <v>9.08</v>
      </c>
      <c r="C374" s="56">
        <f t="shared" ref="C374:E374" si="281">$B$352/($B374*K24)</f>
        <v>10.077092511013216</v>
      </c>
      <c r="D374" s="56">
        <f t="shared" si="281"/>
        <v>10.324889867841408</v>
      </c>
      <c r="E374" s="56">
        <f t="shared" si="281"/>
        <v>11.025265329336122</v>
      </c>
      <c r="F374" s="56"/>
    </row>
    <row r="375" spans="1:6" x14ac:dyDescent="0.25">
      <c r="A375" s="54">
        <v>20</v>
      </c>
      <c r="B375" s="72">
        <v>4.92</v>
      </c>
      <c r="C375" s="56">
        <f t="shared" ref="C375:E375" si="282">$B$352/($B375*K25)</f>
        <v>18.597560975609756</v>
      </c>
      <c r="D375" s="56">
        <f t="shared" si="282"/>
        <v>19.054878048780488</v>
      </c>
      <c r="E375" s="56">
        <f t="shared" si="282"/>
        <v>20.347440892352029</v>
      </c>
      <c r="F375" s="56"/>
    </row>
    <row r="376" spans="1:6" x14ac:dyDescent="0.25">
      <c r="B376" s="59"/>
      <c r="C376" s="59"/>
      <c r="D376" s="59"/>
      <c r="E376" s="59"/>
      <c r="F376" s="59"/>
    </row>
    <row r="377" spans="1:6" x14ac:dyDescent="0.25">
      <c r="B377" s="59"/>
      <c r="C377" s="59"/>
      <c r="D377" s="59"/>
      <c r="E377" s="59"/>
      <c r="F377" s="59"/>
    </row>
    <row r="378" spans="1:6" x14ac:dyDescent="0.25">
      <c r="B378" s="59"/>
      <c r="C378" s="59"/>
      <c r="D378" s="59"/>
      <c r="E378" s="59"/>
      <c r="F378" s="59"/>
    </row>
    <row r="379" spans="1:6" x14ac:dyDescent="0.25">
      <c r="B379" s="59"/>
      <c r="C379" s="59"/>
      <c r="D379" s="59"/>
      <c r="E379" s="59"/>
      <c r="F379" s="59"/>
    </row>
    <row r="380" spans="1:6" x14ac:dyDescent="0.25">
      <c r="B380" s="59"/>
      <c r="C380" s="59"/>
      <c r="D380" s="59"/>
      <c r="E380" s="59"/>
      <c r="F380" s="59"/>
    </row>
    <row r="381" spans="1:6" x14ac:dyDescent="0.25">
      <c r="B381" s="59"/>
      <c r="C381" s="59"/>
      <c r="D381" s="59"/>
      <c r="E381" s="59"/>
      <c r="F381" s="59"/>
    </row>
    <row r="382" spans="1:6" x14ac:dyDescent="0.25">
      <c r="B382" s="59"/>
      <c r="C382" s="59"/>
      <c r="D382" s="59"/>
      <c r="E382" s="59"/>
      <c r="F382" s="59"/>
    </row>
    <row r="383" spans="1:6" x14ac:dyDescent="0.25">
      <c r="B383" s="59"/>
      <c r="C383" s="59"/>
      <c r="D383" s="59"/>
      <c r="E383" s="59"/>
      <c r="F383" s="59"/>
    </row>
    <row r="384" spans="1:6" x14ac:dyDescent="0.25">
      <c r="B384" s="59"/>
      <c r="C384" s="59"/>
      <c r="D384" s="59"/>
      <c r="E384" s="59"/>
      <c r="F384" s="59"/>
    </row>
    <row r="385" spans="2:6" x14ac:dyDescent="0.25">
      <c r="B385" s="59"/>
      <c r="C385" s="59"/>
      <c r="D385" s="59"/>
      <c r="E385" s="59"/>
      <c r="F385" s="59"/>
    </row>
    <row r="386" spans="2:6" x14ac:dyDescent="0.25">
      <c r="B386" s="59"/>
      <c r="C386" s="59"/>
      <c r="D386" s="59"/>
      <c r="E386" s="59"/>
      <c r="F386" s="59"/>
    </row>
    <row r="387" spans="2:6" x14ac:dyDescent="0.25">
      <c r="B387" s="59"/>
      <c r="C387" s="59"/>
      <c r="D387" s="59"/>
      <c r="E387" s="59"/>
      <c r="F387" s="59"/>
    </row>
    <row r="388" spans="2:6" x14ac:dyDescent="0.25">
      <c r="B388" s="59"/>
      <c r="C388" s="59"/>
      <c r="D388" s="59"/>
      <c r="E388" s="59"/>
      <c r="F388" s="59"/>
    </row>
    <row r="389" spans="2:6" x14ac:dyDescent="0.25">
      <c r="B389" s="59"/>
      <c r="C389" s="59"/>
      <c r="D389" s="59"/>
      <c r="E389" s="59"/>
      <c r="F389" s="59"/>
    </row>
    <row r="390" spans="2:6" x14ac:dyDescent="0.25">
      <c r="B390" s="59"/>
      <c r="C390" s="59"/>
      <c r="D390" s="59"/>
      <c r="E390" s="59"/>
      <c r="F390" s="59"/>
    </row>
    <row r="391" spans="2:6" x14ac:dyDescent="0.25">
      <c r="B391" s="59"/>
      <c r="C391" s="59"/>
      <c r="D391" s="59"/>
      <c r="E391" s="59"/>
      <c r="F391" s="59"/>
    </row>
    <row r="392" spans="2:6" x14ac:dyDescent="0.25">
      <c r="B392" s="59"/>
      <c r="C392" s="59"/>
      <c r="D392" s="59"/>
      <c r="E392" s="59"/>
      <c r="F392" s="59"/>
    </row>
    <row r="393" spans="2:6" x14ac:dyDescent="0.25">
      <c r="B393" s="59"/>
      <c r="C393" s="59"/>
      <c r="D393" s="59"/>
      <c r="E393" s="59"/>
      <c r="F393" s="59"/>
    </row>
    <row r="394" spans="2:6" x14ac:dyDescent="0.25">
      <c r="B394" s="59"/>
      <c r="C394" s="59"/>
      <c r="D394" s="59"/>
      <c r="E394" s="59"/>
      <c r="F394" s="59"/>
    </row>
    <row r="395" spans="2:6" x14ac:dyDescent="0.25">
      <c r="B395" s="59"/>
      <c r="C395" s="59"/>
      <c r="D395" s="59"/>
      <c r="E395" s="59"/>
      <c r="F395" s="59"/>
    </row>
    <row r="396" spans="2:6" x14ac:dyDescent="0.25">
      <c r="B396" s="59"/>
      <c r="C396" s="59"/>
      <c r="D396" s="59"/>
      <c r="E396" s="59"/>
      <c r="F396" s="59"/>
    </row>
    <row r="397" spans="2:6" x14ac:dyDescent="0.25">
      <c r="B397" s="59"/>
      <c r="C397" s="59"/>
      <c r="D397" s="59"/>
      <c r="E397" s="59"/>
      <c r="F397" s="59"/>
    </row>
    <row r="398" spans="2:6" x14ac:dyDescent="0.25">
      <c r="B398" s="59"/>
      <c r="C398" s="59"/>
      <c r="D398" s="59"/>
      <c r="E398" s="59"/>
      <c r="F398" s="59"/>
    </row>
    <row r="399" spans="2:6" x14ac:dyDescent="0.25">
      <c r="B399" s="59"/>
      <c r="C399" s="59"/>
      <c r="D399" s="59"/>
      <c r="E399" s="59"/>
      <c r="F399" s="59"/>
    </row>
    <row r="400" spans="2:6" x14ac:dyDescent="0.25">
      <c r="B400" s="59"/>
      <c r="C400" s="59"/>
      <c r="D400" s="59"/>
      <c r="E400" s="59"/>
      <c r="F400" s="59"/>
    </row>
    <row r="401" spans="2:6" x14ac:dyDescent="0.25">
      <c r="B401" s="59"/>
      <c r="C401" s="59"/>
      <c r="D401" s="59"/>
      <c r="E401" s="59"/>
      <c r="F401" s="59"/>
    </row>
    <row r="402" spans="2:6" x14ac:dyDescent="0.25">
      <c r="B402" s="59"/>
      <c r="C402" s="59"/>
      <c r="D402" s="59"/>
      <c r="E402" s="59"/>
      <c r="F402" s="59"/>
    </row>
    <row r="403" spans="2:6" x14ac:dyDescent="0.25">
      <c r="B403" s="59"/>
      <c r="C403" s="59"/>
      <c r="D403" s="59"/>
      <c r="E403" s="59"/>
      <c r="F403" s="59"/>
    </row>
    <row r="404" spans="2:6" x14ac:dyDescent="0.25">
      <c r="B404" s="59"/>
      <c r="C404" s="59"/>
      <c r="D404" s="59"/>
      <c r="E404" s="59"/>
      <c r="F404" s="59"/>
    </row>
    <row r="405" spans="2:6" x14ac:dyDescent="0.25">
      <c r="B405" s="59"/>
      <c r="C405" s="59"/>
      <c r="D405" s="59"/>
      <c r="E405" s="59"/>
      <c r="F405" s="59"/>
    </row>
    <row r="406" spans="2:6" x14ac:dyDescent="0.25">
      <c r="B406" s="59"/>
      <c r="C406" s="59"/>
      <c r="D406" s="59"/>
      <c r="E406" s="59"/>
      <c r="F406" s="59"/>
    </row>
    <row r="407" spans="2:6" x14ac:dyDescent="0.25">
      <c r="B407" s="59"/>
      <c r="C407" s="59"/>
      <c r="D407" s="59"/>
      <c r="E407" s="59"/>
      <c r="F407" s="59"/>
    </row>
    <row r="408" spans="2:6" x14ac:dyDescent="0.25">
      <c r="B408" s="59"/>
      <c r="C408" s="59"/>
      <c r="D408" s="59"/>
      <c r="E408" s="59"/>
      <c r="F408" s="59"/>
    </row>
    <row r="409" spans="2:6" x14ac:dyDescent="0.25">
      <c r="B409" s="59"/>
      <c r="C409" s="59"/>
      <c r="D409" s="59"/>
      <c r="E409" s="59"/>
      <c r="F409" s="59"/>
    </row>
    <row r="410" spans="2:6" x14ac:dyDescent="0.25">
      <c r="B410" s="59"/>
      <c r="C410" s="59"/>
      <c r="D410" s="59"/>
      <c r="E410" s="59"/>
      <c r="F410" s="59"/>
    </row>
    <row r="411" spans="2:6" x14ac:dyDescent="0.25">
      <c r="B411" s="59"/>
      <c r="C411" s="59"/>
      <c r="D411" s="59"/>
      <c r="E411" s="59"/>
      <c r="F411" s="59"/>
    </row>
    <row r="412" spans="2:6" x14ac:dyDescent="0.25">
      <c r="B412" s="59"/>
      <c r="C412" s="59"/>
      <c r="D412" s="59"/>
      <c r="E412" s="59"/>
      <c r="F412" s="59"/>
    </row>
    <row r="413" spans="2:6" x14ac:dyDescent="0.25">
      <c r="B413" s="59"/>
      <c r="C413" s="59"/>
      <c r="D413" s="59"/>
      <c r="E413" s="59"/>
      <c r="F413" s="59"/>
    </row>
    <row r="414" spans="2:6" x14ac:dyDescent="0.25">
      <c r="B414" s="59"/>
      <c r="C414" s="59"/>
      <c r="D414" s="59"/>
      <c r="E414" s="59"/>
      <c r="F414" s="59"/>
    </row>
  </sheetData>
  <mergeCells count="108">
    <mergeCell ref="K3:K4"/>
    <mergeCell ref="L3:L4"/>
    <mergeCell ref="M3:M4"/>
    <mergeCell ref="A176:F176"/>
    <mergeCell ref="A151:F151"/>
    <mergeCell ref="A126:F126"/>
    <mergeCell ref="B153:B154"/>
    <mergeCell ref="C153:C154"/>
    <mergeCell ref="D153:D154"/>
    <mergeCell ref="F128:F129"/>
    <mergeCell ref="B103:B104"/>
    <mergeCell ref="C103:C104"/>
    <mergeCell ref="F103:F104"/>
    <mergeCell ref="B128:B129"/>
    <mergeCell ref="C128:C129"/>
    <mergeCell ref="A103:A104"/>
    <mergeCell ref="A128:A129"/>
    <mergeCell ref="A153:A154"/>
    <mergeCell ref="A101:F101"/>
    <mergeCell ref="D128:D129"/>
    <mergeCell ref="E128:E129"/>
    <mergeCell ref="E153:E154"/>
    <mergeCell ref="F153:F154"/>
    <mergeCell ref="D28:D29"/>
    <mergeCell ref="B253:B254"/>
    <mergeCell ref="D253:D254"/>
    <mergeCell ref="E253:E254"/>
    <mergeCell ref="F228:F229"/>
    <mergeCell ref="C203:C204"/>
    <mergeCell ref="F178:F179"/>
    <mergeCell ref="D203:D204"/>
    <mergeCell ref="E203:E204"/>
    <mergeCell ref="F203:F204"/>
    <mergeCell ref="E178:E179"/>
    <mergeCell ref="C178:C179"/>
    <mergeCell ref="D178:D179"/>
    <mergeCell ref="C253:C254"/>
    <mergeCell ref="A278:A279"/>
    <mergeCell ref="A303:A304"/>
    <mergeCell ref="A328:A329"/>
    <mergeCell ref="A353:A354"/>
    <mergeCell ref="A351:F351"/>
    <mergeCell ref="A326:F326"/>
    <mergeCell ref="A301:F301"/>
    <mergeCell ref="B303:B304"/>
    <mergeCell ref="C303:C304"/>
    <mergeCell ref="B328:B329"/>
    <mergeCell ref="C328:C329"/>
    <mergeCell ref="D328:D329"/>
    <mergeCell ref="B353:B354"/>
    <mergeCell ref="C353:C354"/>
    <mergeCell ref="F328:F329"/>
    <mergeCell ref="E303:E304"/>
    <mergeCell ref="C278:C279"/>
    <mergeCell ref="D278:D279"/>
    <mergeCell ref="E278:E279"/>
    <mergeCell ref="F278:F279"/>
    <mergeCell ref="F303:F304"/>
    <mergeCell ref="F353:F354"/>
    <mergeCell ref="D353:D354"/>
    <mergeCell ref="A1:F1"/>
    <mergeCell ref="A28:A29"/>
    <mergeCell ref="A53:A54"/>
    <mergeCell ref="A26:F26"/>
    <mergeCell ref="A51:F51"/>
    <mergeCell ref="B28:B29"/>
    <mergeCell ref="B53:B54"/>
    <mergeCell ref="A3:A4"/>
    <mergeCell ref="A78:A79"/>
    <mergeCell ref="C53:C54"/>
    <mergeCell ref="D53:D54"/>
    <mergeCell ref="E53:E54"/>
    <mergeCell ref="F53:F54"/>
    <mergeCell ref="B78:B79"/>
    <mergeCell ref="C78:C79"/>
    <mergeCell ref="A76:F76"/>
    <mergeCell ref="D78:D79"/>
    <mergeCell ref="F78:F79"/>
    <mergeCell ref="F3:F4"/>
    <mergeCell ref="B3:B4"/>
    <mergeCell ref="C3:C4"/>
    <mergeCell ref="D3:D4"/>
    <mergeCell ref="E3:E4"/>
    <mergeCell ref="C28:C29"/>
    <mergeCell ref="E28:E29"/>
    <mergeCell ref="F28:F29"/>
    <mergeCell ref="E353:E354"/>
    <mergeCell ref="E78:E79"/>
    <mergeCell ref="B178:B179"/>
    <mergeCell ref="C228:C229"/>
    <mergeCell ref="D228:D229"/>
    <mergeCell ref="E328:E329"/>
    <mergeCell ref="D303:D304"/>
    <mergeCell ref="D103:D104"/>
    <mergeCell ref="E103:E104"/>
    <mergeCell ref="B278:B279"/>
    <mergeCell ref="B228:B229"/>
    <mergeCell ref="B203:B204"/>
    <mergeCell ref="A276:F276"/>
    <mergeCell ref="F253:F254"/>
    <mergeCell ref="E228:E229"/>
    <mergeCell ref="A178:A179"/>
    <mergeCell ref="A203:A204"/>
    <mergeCell ref="A228:A229"/>
    <mergeCell ref="A253:A254"/>
    <mergeCell ref="A251:F251"/>
    <mergeCell ref="A226:F226"/>
    <mergeCell ref="A201:F20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workbookViewId="0">
      <selection activeCell="E21" sqref="E21"/>
    </sheetView>
  </sheetViews>
  <sheetFormatPr defaultColWidth="9.109375" defaultRowHeight="13.2" x14ac:dyDescent="0.25"/>
  <cols>
    <col min="1" max="1" width="32.6640625" style="2" customWidth="1"/>
    <col min="2" max="2" width="13.6640625" style="2" customWidth="1"/>
    <col min="3" max="3" width="9.109375" style="2"/>
    <col min="4" max="6" width="15.6640625" style="2" customWidth="1"/>
    <col min="7" max="7" width="9.109375" style="2"/>
    <col min="8" max="14" width="15.6640625" style="2" customWidth="1"/>
    <col min="15" max="15" width="9.109375" style="2"/>
    <col min="16" max="19" width="20.6640625" style="2" customWidth="1"/>
    <col min="20" max="16384" width="9.109375" style="2"/>
  </cols>
  <sheetData>
    <row r="1" spans="1:19" ht="39" customHeight="1" x14ac:dyDescent="0.25">
      <c r="A1" s="98" t="s">
        <v>63</v>
      </c>
      <c r="B1" s="98"/>
    </row>
    <row r="2" spans="1:19" x14ac:dyDescent="0.25">
      <c r="A2" s="89" t="s">
        <v>62</v>
      </c>
      <c r="B2" s="89"/>
      <c r="D2" s="89" t="s">
        <v>42</v>
      </c>
      <c r="E2" s="89"/>
      <c r="F2" s="89"/>
      <c r="H2" s="89" t="s">
        <v>79</v>
      </c>
      <c r="I2" s="89"/>
      <c r="J2" s="89"/>
      <c r="K2" s="89"/>
      <c r="L2" s="89"/>
      <c r="M2" s="89"/>
      <c r="N2" s="89"/>
      <c r="P2" s="89" t="s">
        <v>66</v>
      </c>
      <c r="Q2" s="89"/>
      <c r="R2" s="89"/>
      <c r="S2" s="89"/>
    </row>
    <row r="3" spans="1:19" ht="39.6" x14ac:dyDescent="0.25">
      <c r="A3" s="29" t="s">
        <v>59</v>
      </c>
      <c r="B3" s="29" t="s">
        <v>7</v>
      </c>
      <c r="D3" s="30" t="s">
        <v>22</v>
      </c>
      <c r="E3" s="31" t="s">
        <v>23</v>
      </c>
      <c r="F3" s="31" t="s">
        <v>24</v>
      </c>
      <c r="H3" s="31" t="s">
        <v>75</v>
      </c>
      <c r="I3" s="31" t="s">
        <v>29</v>
      </c>
      <c r="J3" s="31" t="s">
        <v>30</v>
      </c>
      <c r="K3" s="31" t="s">
        <v>31</v>
      </c>
      <c r="L3" s="31" t="s">
        <v>32</v>
      </c>
      <c r="M3" s="31" t="s">
        <v>33</v>
      </c>
      <c r="N3" s="31" t="s">
        <v>34</v>
      </c>
      <c r="P3" s="31" t="s">
        <v>68</v>
      </c>
      <c r="Q3" s="31" t="s">
        <v>82</v>
      </c>
      <c r="R3" s="31" t="s">
        <v>67</v>
      </c>
      <c r="S3" s="31" t="s">
        <v>83</v>
      </c>
    </row>
    <row r="4" spans="1:19" x14ac:dyDescent="0.25">
      <c r="A4" s="2" t="s">
        <v>103</v>
      </c>
      <c r="B4" s="61">
        <v>132</v>
      </c>
      <c r="D4" s="3" t="s">
        <v>0</v>
      </c>
      <c r="E4" s="33">
        <f>'Battery Calculator'!B15/'Battery Calculator'!B4</f>
        <v>0.26978417266187049</v>
      </c>
      <c r="F4" s="34">
        <f>'Battery Calculator'!B5</f>
        <v>72</v>
      </c>
      <c r="H4" s="97" t="s">
        <v>0</v>
      </c>
      <c r="I4" s="97"/>
      <c r="J4" s="97"/>
      <c r="K4" s="97"/>
      <c r="L4" s="97"/>
      <c r="M4" s="97"/>
      <c r="N4" s="97"/>
      <c r="P4" s="35">
        <f>'Battery Calculator'!B12*'Battery Calculator'!C12</f>
        <v>300</v>
      </c>
      <c r="Q4" s="36">
        <f>'Battery Calculator'!D12</f>
        <v>0.06</v>
      </c>
      <c r="R4" s="37">
        <v>0</v>
      </c>
      <c r="S4" s="35">
        <v>0</v>
      </c>
    </row>
    <row r="5" spans="1:19" x14ac:dyDescent="0.25">
      <c r="A5" s="2" t="s">
        <v>99</v>
      </c>
      <c r="B5" s="61">
        <v>37.700000000000003</v>
      </c>
      <c r="D5" s="3" t="s">
        <v>1</v>
      </c>
      <c r="E5" s="33">
        <f>E4+(P7/'Battery Calculator'!B4)</f>
        <v>11.061151079136691</v>
      </c>
      <c r="F5" s="34">
        <f>Q7</f>
        <v>1.6666666666666667E-5</v>
      </c>
      <c r="H5" s="3">
        <v>1</v>
      </c>
      <c r="I5" s="33">
        <f>E4</f>
        <v>0.26978417266187049</v>
      </c>
      <c r="J5" s="33">
        <f>I5</f>
        <v>0.26978417266187049</v>
      </c>
      <c r="K5" s="34">
        <f>F4</f>
        <v>72</v>
      </c>
      <c r="L5" s="34">
        <f>K5</f>
        <v>72</v>
      </c>
      <c r="M5" s="34">
        <f>IF(L5=0,0,VLOOKUP('Battery Calculator'!$A$22,Kt_Data_Tables!$A$5:$GR$19,(HLOOKUP($L5,Kt_Data_Tables!$B$3:$GR$4,2)+1),FALSE))</f>
        <v>61.879506641366532</v>
      </c>
      <c r="N5" s="33">
        <f>J5*M5</f>
        <v>16.694111503965789</v>
      </c>
      <c r="O5" s="38"/>
      <c r="P5" s="35">
        <v>0</v>
      </c>
      <c r="Q5" s="36">
        <v>0</v>
      </c>
      <c r="R5" s="37">
        <v>0</v>
      </c>
      <c r="S5" s="35">
        <v>0</v>
      </c>
    </row>
    <row r="6" spans="1:19" x14ac:dyDescent="0.25">
      <c r="B6" s="61"/>
      <c r="D6" s="3" t="s">
        <v>2</v>
      </c>
      <c r="E6" s="33">
        <f>E4+(R7/'Battery Calculator'!B4)</f>
        <v>0.26978417266187049</v>
      </c>
      <c r="F6" s="34">
        <f>S7</f>
        <v>0</v>
      </c>
      <c r="H6" s="94"/>
      <c r="I6" s="95"/>
      <c r="J6" s="95"/>
      <c r="K6" s="95"/>
      <c r="L6" s="96"/>
      <c r="M6" s="39" t="s">
        <v>35</v>
      </c>
      <c r="N6" s="33">
        <f>N5</f>
        <v>16.694111503965789</v>
      </c>
      <c r="P6" s="35">
        <v>0</v>
      </c>
      <c r="Q6" s="36">
        <v>0</v>
      </c>
      <c r="R6" s="37">
        <v>0</v>
      </c>
      <c r="S6" s="35">
        <v>0</v>
      </c>
    </row>
    <row r="7" spans="1:19" x14ac:dyDescent="0.25">
      <c r="B7" s="61"/>
      <c r="D7" s="3" t="s">
        <v>3</v>
      </c>
      <c r="E7" s="33">
        <v>0</v>
      </c>
      <c r="F7" s="34">
        <v>0</v>
      </c>
      <c r="H7" s="97" t="s">
        <v>1</v>
      </c>
      <c r="I7" s="97"/>
      <c r="J7" s="97"/>
      <c r="K7" s="97"/>
      <c r="L7" s="97"/>
      <c r="M7" s="97"/>
      <c r="N7" s="97"/>
      <c r="P7" s="37">
        <f>SUM(P4:P6)</f>
        <v>300</v>
      </c>
      <c r="Q7" s="40">
        <f>MAX(Q4:Q6)/3600</f>
        <v>1.6666666666666667E-5</v>
      </c>
      <c r="R7" s="37">
        <f>MAX(R4:R6)</f>
        <v>0</v>
      </c>
      <c r="S7" s="40">
        <f>SUM(S4:S6)/3600</f>
        <v>0</v>
      </c>
    </row>
    <row r="8" spans="1:19" x14ac:dyDescent="0.25">
      <c r="A8" s="73" t="s">
        <v>102</v>
      </c>
      <c r="B8" s="74">
        <v>115</v>
      </c>
      <c r="D8" s="3" t="s">
        <v>25</v>
      </c>
      <c r="E8" s="33">
        <v>0</v>
      </c>
      <c r="F8" s="34">
        <v>0</v>
      </c>
      <c r="H8" s="3">
        <v>1</v>
      </c>
      <c r="I8" s="33">
        <f>E4</f>
        <v>0.26978417266187049</v>
      </c>
      <c r="J8" s="33">
        <f>I8</f>
        <v>0.26978417266187049</v>
      </c>
      <c r="K8" s="34">
        <f>F4</f>
        <v>72</v>
      </c>
      <c r="L8" s="34">
        <f>K8+K9</f>
        <v>72.000016666666667</v>
      </c>
      <c r="M8" s="34">
        <f>IF(L8=0,0,VLOOKUP('Battery Calculator'!$A$22,Kt_Data_Tables!$A$5:$GR$19,(HLOOKUP($L8,Kt_Data_Tables!$B$3:$GR$4,2)+1),FALSE))</f>
        <v>61.879506641366532</v>
      </c>
      <c r="N8" s="33">
        <f>J8*M8</f>
        <v>16.694111503965789</v>
      </c>
    </row>
    <row r="9" spans="1:19" x14ac:dyDescent="0.25">
      <c r="A9" s="73" t="s">
        <v>103</v>
      </c>
      <c r="B9" s="74">
        <v>132</v>
      </c>
      <c r="D9" s="3" t="s">
        <v>26</v>
      </c>
      <c r="E9" s="33">
        <v>0</v>
      </c>
      <c r="F9" s="34">
        <v>0</v>
      </c>
      <c r="H9" s="3">
        <v>2</v>
      </c>
      <c r="I9" s="33">
        <f>IF($F5=0,I8,$E5)</f>
        <v>11.061151079136691</v>
      </c>
      <c r="J9" s="33">
        <f>I9-I8</f>
        <v>10.791366906474821</v>
      </c>
      <c r="K9" s="34">
        <f>F5</f>
        <v>1.6666666666666667E-5</v>
      </c>
      <c r="L9" s="34">
        <f>K9</f>
        <v>1.6666666666666667E-5</v>
      </c>
      <c r="M9" s="34">
        <f>IF(L9=0,0,VLOOKUP('Battery Calculator'!$A$22,Kt_Data_Tables!$A$5:$GR$19,(HLOOKUP($L9,Kt_Data_Tables!$B$3:$GR$4,2)+1),FALSE))</f>
        <v>0.27122302158273381</v>
      </c>
      <c r="N9" s="33">
        <f>J9*M9</f>
        <v>2.9268671393820198</v>
      </c>
    </row>
    <row r="10" spans="1:19" x14ac:dyDescent="0.25">
      <c r="A10" s="73" t="s">
        <v>93</v>
      </c>
      <c r="B10" s="74">
        <v>14</v>
      </c>
      <c r="D10" s="3" t="s">
        <v>27</v>
      </c>
      <c r="E10" s="33">
        <v>0</v>
      </c>
      <c r="F10" s="34">
        <v>0</v>
      </c>
      <c r="H10" s="94"/>
      <c r="I10" s="95"/>
      <c r="J10" s="95"/>
      <c r="K10" s="95"/>
      <c r="L10" s="96"/>
      <c r="M10" s="39" t="s">
        <v>36</v>
      </c>
      <c r="N10" s="33">
        <f>SUM(N8:N9)</f>
        <v>19.620978643347808</v>
      </c>
    </row>
    <row r="11" spans="1:19" x14ac:dyDescent="0.25">
      <c r="A11" s="73" t="s">
        <v>94</v>
      </c>
      <c r="B11" s="74">
        <v>26.4</v>
      </c>
      <c r="D11" s="3" t="s">
        <v>28</v>
      </c>
      <c r="E11" s="33">
        <v>0</v>
      </c>
      <c r="F11" s="34">
        <v>0</v>
      </c>
      <c r="H11" s="97" t="s">
        <v>2</v>
      </c>
      <c r="I11" s="97"/>
      <c r="J11" s="97"/>
      <c r="K11" s="97"/>
      <c r="L11" s="97"/>
      <c r="M11" s="97"/>
      <c r="N11" s="97"/>
    </row>
    <row r="12" spans="1:19" x14ac:dyDescent="0.25">
      <c r="A12" s="73" t="s">
        <v>105</v>
      </c>
      <c r="B12" s="74">
        <v>310</v>
      </c>
      <c r="H12" s="3">
        <v>1</v>
      </c>
      <c r="I12" s="33">
        <f>E4</f>
        <v>0.26978417266187049</v>
      </c>
      <c r="J12" s="33">
        <f>I12</f>
        <v>0.26978417266187049</v>
      </c>
      <c r="K12" s="34">
        <f>F4</f>
        <v>72</v>
      </c>
      <c r="L12" s="34">
        <f>K12+K13+K14</f>
        <v>72.000016666666667</v>
      </c>
      <c r="M12" s="34">
        <f>IF(L12=0,0,VLOOKUP('Battery Calculator'!$A$22,Kt_Data_Tables!$A$5:$GR$19,(HLOOKUP($L12,Kt_Data_Tables!$B$3:$GR$4,2)+1),FALSE))</f>
        <v>61.879506641366532</v>
      </c>
      <c r="N12" s="33">
        <f>J12*M12</f>
        <v>16.694111503965789</v>
      </c>
      <c r="P12" s="41"/>
    </row>
    <row r="13" spans="1:19" x14ac:dyDescent="0.25">
      <c r="A13" s="73" t="s">
        <v>95</v>
      </c>
      <c r="B13" s="74">
        <v>26.4</v>
      </c>
      <c r="E13" s="42"/>
      <c r="H13" s="3">
        <v>2</v>
      </c>
      <c r="I13" s="33">
        <f>IF($F5=0,I12,$E5)</f>
        <v>11.061151079136691</v>
      </c>
      <c r="J13" s="33">
        <f>I13-I12</f>
        <v>10.791366906474821</v>
      </c>
      <c r="K13" s="34">
        <f>F5</f>
        <v>1.6666666666666667E-5</v>
      </c>
      <c r="L13" s="34">
        <f>K13+K14</f>
        <v>1.6666666666666667E-5</v>
      </c>
      <c r="M13" s="34">
        <f>IF(L13=0,0,VLOOKUP('Battery Calculator'!$A$22,Kt_Data_Tables!$A$5:$GR$19,(HLOOKUP($L13,Kt_Data_Tables!$B$3:$GR$4,2)+1),FALSE))</f>
        <v>0.27122302158273381</v>
      </c>
      <c r="N13" s="33">
        <f>J13*M13</f>
        <v>2.9268671393820198</v>
      </c>
      <c r="P13" s="41"/>
    </row>
    <row r="14" spans="1:19" x14ac:dyDescent="0.25">
      <c r="A14" s="73" t="s">
        <v>106</v>
      </c>
      <c r="B14" s="74">
        <v>360</v>
      </c>
      <c r="E14" s="42"/>
      <c r="H14" s="3">
        <v>3</v>
      </c>
      <c r="I14" s="33">
        <f>IF($F6=0,I13,$E6)</f>
        <v>11.061151079136691</v>
      </c>
      <c r="J14" s="33">
        <f>I14-I13</f>
        <v>0</v>
      </c>
      <c r="K14" s="34">
        <f>F6</f>
        <v>0</v>
      </c>
      <c r="L14" s="34">
        <f>K14</f>
        <v>0</v>
      </c>
      <c r="M14" s="34">
        <f>IF(L14=0,0,VLOOKUP('Battery Calculator'!$A$22,Kt_Data_Tables!$A$5:$GR$19,(HLOOKUP($L14,Kt_Data_Tables!$B$3:$GR$4,2)+1),FALSE))</f>
        <v>0</v>
      </c>
      <c r="N14" s="33">
        <f>J14*M14</f>
        <v>0</v>
      </c>
      <c r="P14" s="41"/>
    </row>
    <row r="15" spans="1:19" x14ac:dyDescent="0.25">
      <c r="A15" s="73" t="s">
        <v>96</v>
      </c>
      <c r="B15" s="74">
        <v>37.700000000000003</v>
      </c>
      <c r="E15" s="42"/>
      <c r="H15" s="43"/>
      <c r="I15" s="44"/>
      <c r="J15" s="44"/>
      <c r="K15" s="44"/>
      <c r="L15" s="45"/>
      <c r="M15" s="39" t="s">
        <v>37</v>
      </c>
      <c r="N15" s="33">
        <f>SUM(N12:N14)</f>
        <v>19.620978643347808</v>
      </c>
      <c r="P15" s="41"/>
    </row>
    <row r="16" spans="1:19" x14ac:dyDescent="0.25">
      <c r="A16" s="73" t="s">
        <v>99</v>
      </c>
      <c r="B16" s="74">
        <v>37.700000000000003</v>
      </c>
      <c r="E16" s="42"/>
      <c r="H16" s="47" t="s">
        <v>3</v>
      </c>
      <c r="I16" s="47"/>
      <c r="J16" s="47"/>
      <c r="K16" s="47"/>
      <c r="L16" s="47"/>
      <c r="M16" s="47"/>
      <c r="N16" s="47"/>
      <c r="P16" s="41"/>
    </row>
    <row r="17" spans="1:16" x14ac:dyDescent="0.25">
      <c r="A17" s="73" t="s">
        <v>100</v>
      </c>
      <c r="B17" s="74">
        <v>50.8</v>
      </c>
      <c r="E17" s="42"/>
      <c r="H17" s="3">
        <v>1</v>
      </c>
      <c r="I17" s="33">
        <f>E4</f>
        <v>0.26978417266187049</v>
      </c>
      <c r="J17" s="33">
        <f>I17</f>
        <v>0.26978417266187049</v>
      </c>
      <c r="K17" s="34">
        <f>F4</f>
        <v>72</v>
      </c>
      <c r="L17" s="34">
        <f>K17+K18+K19+K20</f>
        <v>72.000016666666667</v>
      </c>
      <c r="M17" s="34">
        <f>IF(L17=0,0,VLOOKUP('Battery Calculator'!$A$22,Kt_Data_Tables!$A$5:$GR$19,(HLOOKUP($L17,Kt_Data_Tables!$B$3:$GR$4,2)+1),FALSE))</f>
        <v>61.879506641366532</v>
      </c>
      <c r="N17" s="33">
        <f>M17*J17</f>
        <v>16.694111503965789</v>
      </c>
    </row>
    <row r="18" spans="1:16" x14ac:dyDescent="0.25">
      <c r="A18" s="73" t="s">
        <v>92</v>
      </c>
      <c r="B18" s="74">
        <v>7.4</v>
      </c>
      <c r="E18" s="42"/>
      <c r="H18" s="3">
        <v>2</v>
      </c>
      <c r="I18" s="33">
        <f>IF($F5=0,I17,$E5)</f>
        <v>11.061151079136691</v>
      </c>
      <c r="J18" s="33">
        <f>I18-I17</f>
        <v>10.791366906474821</v>
      </c>
      <c r="K18" s="34">
        <f t="shared" ref="K18:K20" si="0">F5</f>
        <v>1.6666666666666667E-5</v>
      </c>
      <c r="L18" s="34">
        <f>K18+K19+K20</f>
        <v>1.6666666666666667E-5</v>
      </c>
      <c r="M18" s="34">
        <f>IF(L18=0,0,VLOOKUP('Battery Calculator'!$A$22,Kt_Data_Tables!$A$5:$GR$19,(HLOOKUP($L18,Kt_Data_Tables!$B$3:$GR$4,2)+1),FALSE))</f>
        <v>0.27122302158273381</v>
      </c>
      <c r="N18" s="33">
        <f>M18*J18</f>
        <v>2.9268671393820198</v>
      </c>
    </row>
    <row r="19" spans="1:16" x14ac:dyDescent="0.25">
      <c r="A19" s="73" t="s">
        <v>108</v>
      </c>
      <c r="B19" s="74">
        <v>38.1</v>
      </c>
      <c r="E19" s="42"/>
      <c r="H19" s="3">
        <v>3</v>
      </c>
      <c r="I19" s="33">
        <f t="shared" ref="I19:I20" si="1">IF($F6=0,I18,$E6)</f>
        <v>11.061151079136691</v>
      </c>
      <c r="J19" s="33">
        <f>I19-I18</f>
        <v>0</v>
      </c>
      <c r="K19" s="34">
        <f t="shared" si="0"/>
        <v>0</v>
      </c>
      <c r="L19" s="34">
        <f>K19+K20</f>
        <v>0</v>
      </c>
      <c r="M19" s="34">
        <f>IF(L19=0,0,VLOOKUP('Battery Calculator'!$A$22,Kt_Data_Tables!$A$5:$GR$19,(HLOOKUP($L19,Kt_Data_Tables!$B$3:$GR$4,2)+1),FALSE))</f>
        <v>0</v>
      </c>
      <c r="N19" s="33">
        <f>M19*J19</f>
        <v>0</v>
      </c>
      <c r="P19" s="48"/>
    </row>
    <row r="20" spans="1:16" x14ac:dyDescent="0.25">
      <c r="A20" s="73" t="s">
        <v>109</v>
      </c>
      <c r="B20" s="74">
        <v>61.7</v>
      </c>
      <c r="E20" s="42"/>
      <c r="H20" s="3">
        <v>4</v>
      </c>
      <c r="I20" s="33">
        <f t="shared" si="1"/>
        <v>11.061151079136691</v>
      </c>
      <c r="J20" s="33">
        <f>I20-I19</f>
        <v>0</v>
      </c>
      <c r="K20" s="34">
        <f t="shared" si="0"/>
        <v>0</v>
      </c>
      <c r="L20" s="34">
        <f>K20</f>
        <v>0</v>
      </c>
      <c r="M20" s="34">
        <f>IF(L20=0,0,VLOOKUP('Battery Calculator'!$A$22,Kt_Data_Tables!$A$5:$GR$19,(HLOOKUP($L20,Kt_Data_Tables!$B$3:$GR$4,2)+1),FALSE))</f>
        <v>0</v>
      </c>
      <c r="N20" s="33">
        <f>M20*J20</f>
        <v>0</v>
      </c>
    </row>
    <row r="21" spans="1:16" x14ac:dyDescent="0.25">
      <c r="A21" s="73" t="s">
        <v>107</v>
      </c>
      <c r="B21" s="74">
        <v>30.5</v>
      </c>
      <c r="H21" s="43"/>
      <c r="I21" s="44"/>
      <c r="J21" s="44"/>
      <c r="K21" s="44"/>
      <c r="L21" s="45"/>
      <c r="M21" s="39" t="s">
        <v>38</v>
      </c>
      <c r="N21" s="33">
        <f>SUM(N17:N20)</f>
        <v>19.620978643347808</v>
      </c>
    </row>
    <row r="22" spans="1:16" x14ac:dyDescent="0.25">
      <c r="A22" s="73" t="s">
        <v>110</v>
      </c>
      <c r="B22" s="74">
        <v>91.5</v>
      </c>
      <c r="H22" s="47" t="s">
        <v>25</v>
      </c>
      <c r="I22" s="47"/>
      <c r="J22" s="47"/>
      <c r="K22" s="47"/>
      <c r="L22" s="47"/>
      <c r="M22" s="47"/>
      <c r="N22" s="47"/>
    </row>
    <row r="23" spans="1:16" x14ac:dyDescent="0.25">
      <c r="H23" s="3">
        <v>1</v>
      </c>
      <c r="I23" s="33">
        <f>E4</f>
        <v>0.26978417266187049</v>
      </c>
      <c r="J23" s="33">
        <f>I23</f>
        <v>0.26978417266187049</v>
      </c>
      <c r="K23" s="34">
        <f>F4</f>
        <v>72</v>
      </c>
      <c r="L23" s="34">
        <f>K23+K24+K25+K26+K27</f>
        <v>72.000016666666667</v>
      </c>
      <c r="M23" s="34">
        <f>IF(L23=0,0,VLOOKUP('Battery Calculator'!$A$22,Kt_Data_Tables!$A$5:$GR$19,(HLOOKUP($L23,Kt_Data_Tables!$B$3:$GR$4,2)+1),FALSE))</f>
        <v>61.879506641366532</v>
      </c>
      <c r="N23" s="33">
        <f>J23*M23</f>
        <v>16.694111503965789</v>
      </c>
    </row>
    <row r="24" spans="1:16" x14ac:dyDescent="0.25">
      <c r="H24" s="3">
        <v>2</v>
      </c>
      <c r="I24" s="33">
        <f>IF($F5=0,I23,$E5)</f>
        <v>11.061151079136691</v>
      </c>
      <c r="J24" s="33">
        <f>I24-I23</f>
        <v>10.791366906474821</v>
      </c>
      <c r="K24" s="34">
        <f t="shared" ref="K24:K27" si="2">F5</f>
        <v>1.6666666666666667E-5</v>
      </c>
      <c r="L24" s="34">
        <f>K24+K25+K26+K27</f>
        <v>1.6666666666666667E-5</v>
      </c>
      <c r="M24" s="34">
        <f>IF(L24=0,0,VLOOKUP('Battery Calculator'!$A$22,Kt_Data_Tables!$A$5:$GR$19,(HLOOKUP($L24,Kt_Data_Tables!$B$3:$GR$4,2)+1),FALSE))</f>
        <v>0.27122302158273381</v>
      </c>
      <c r="N24" s="33">
        <f>J24*M24</f>
        <v>2.9268671393820198</v>
      </c>
    </row>
    <row r="25" spans="1:16" x14ac:dyDescent="0.25">
      <c r="H25" s="3">
        <v>3</v>
      </c>
      <c r="I25" s="33">
        <f t="shared" ref="I25:I27" si="3">IF($F6=0,I24,$E6)</f>
        <v>11.061151079136691</v>
      </c>
      <c r="J25" s="33">
        <f>I25-I24</f>
        <v>0</v>
      </c>
      <c r="K25" s="34">
        <f t="shared" si="2"/>
        <v>0</v>
      </c>
      <c r="L25" s="34">
        <f>K25+K26+K27</f>
        <v>0</v>
      </c>
      <c r="M25" s="34">
        <f>IF(L25=0,0,VLOOKUP('Battery Calculator'!$A$22,Kt_Data_Tables!$A$5:$GR$19,(HLOOKUP($L25,Kt_Data_Tables!$B$3:$GR$4,2)+1),FALSE))</f>
        <v>0</v>
      </c>
      <c r="N25" s="33">
        <f>J25*M25</f>
        <v>0</v>
      </c>
    </row>
    <row r="26" spans="1:16" x14ac:dyDescent="0.25">
      <c r="H26" s="3">
        <v>4</v>
      </c>
      <c r="I26" s="33">
        <f t="shared" si="3"/>
        <v>11.061151079136691</v>
      </c>
      <c r="J26" s="33">
        <f>I26-I25</f>
        <v>0</v>
      </c>
      <c r="K26" s="34">
        <f t="shared" si="2"/>
        <v>0</v>
      </c>
      <c r="L26" s="34">
        <f>K26+K27</f>
        <v>0</v>
      </c>
      <c r="M26" s="34">
        <f>IF(L26=0,0,VLOOKUP('Battery Calculator'!$A$22,Kt_Data_Tables!$A$5:$GR$19,(HLOOKUP($L26,Kt_Data_Tables!$B$3:$GR$4,2)+1),FALSE))</f>
        <v>0</v>
      </c>
      <c r="N26" s="33">
        <f>J26*M26</f>
        <v>0</v>
      </c>
    </row>
    <row r="27" spans="1:16" x14ac:dyDescent="0.25">
      <c r="H27" s="3">
        <v>5</v>
      </c>
      <c r="I27" s="33">
        <f t="shared" si="3"/>
        <v>11.061151079136691</v>
      </c>
      <c r="J27" s="33">
        <f>I27-I26</f>
        <v>0</v>
      </c>
      <c r="K27" s="34">
        <f t="shared" si="2"/>
        <v>0</v>
      </c>
      <c r="L27" s="34">
        <f>K27</f>
        <v>0</v>
      </c>
      <c r="M27" s="34">
        <f>IF(L27=0,0,VLOOKUP('Battery Calculator'!$A$22,Kt_Data_Tables!$A$5:$GR$19,(HLOOKUP($L27,Kt_Data_Tables!$B$3:$GR$4,2)+1),FALSE))</f>
        <v>0</v>
      </c>
      <c r="N27" s="33">
        <f>J27*M27</f>
        <v>0</v>
      </c>
    </row>
    <row r="28" spans="1:16" x14ac:dyDescent="0.25">
      <c r="H28" s="43"/>
      <c r="I28" s="44"/>
      <c r="J28" s="44"/>
      <c r="K28" s="44"/>
      <c r="L28" s="45"/>
      <c r="M28" s="39" t="s">
        <v>39</v>
      </c>
      <c r="N28" s="49">
        <f>SUM(N23:N27)</f>
        <v>19.620978643347808</v>
      </c>
    </row>
    <row r="29" spans="1:16" x14ac:dyDescent="0.25">
      <c r="H29" s="47" t="s">
        <v>26</v>
      </c>
      <c r="I29" s="47"/>
      <c r="J29" s="47"/>
      <c r="K29" s="47"/>
      <c r="L29" s="47"/>
      <c r="M29" s="47"/>
      <c r="N29" s="47"/>
    </row>
    <row r="30" spans="1:16" x14ac:dyDescent="0.25">
      <c r="H30" s="3">
        <v>1</v>
      </c>
      <c r="I30" s="33">
        <f>E4</f>
        <v>0.26978417266187049</v>
      </c>
      <c r="J30" s="33">
        <f>I30</f>
        <v>0.26978417266187049</v>
      </c>
      <c r="K30" s="34">
        <f>F4</f>
        <v>72</v>
      </c>
      <c r="L30" s="34">
        <f>K30+K31+K32+K33+K34+K35</f>
        <v>72.000016666666667</v>
      </c>
      <c r="M30" s="34">
        <f>IF(L30=0,0,VLOOKUP('Battery Calculator'!$A$22,Kt_Data_Tables!$A$5:$GR$19,(HLOOKUP($L30,Kt_Data_Tables!$B$3:$GR$4,2)+1),FALSE))</f>
        <v>61.879506641366532</v>
      </c>
      <c r="N30" s="33">
        <f t="shared" ref="N30:N35" si="4">J30*M30</f>
        <v>16.694111503965789</v>
      </c>
    </row>
    <row r="31" spans="1:16" x14ac:dyDescent="0.25">
      <c r="H31" s="3">
        <v>2</v>
      </c>
      <c r="I31" s="33">
        <f>IF($F5=0,I30,$E5)</f>
        <v>11.061151079136691</v>
      </c>
      <c r="J31" s="33">
        <f>I31-I30</f>
        <v>10.791366906474821</v>
      </c>
      <c r="K31" s="34">
        <f t="shared" ref="K31:K35" si="5">F5</f>
        <v>1.6666666666666667E-5</v>
      </c>
      <c r="L31" s="34">
        <f>K31+K32+K33+K34+K35</f>
        <v>1.6666666666666667E-5</v>
      </c>
      <c r="M31" s="34">
        <f>IF(L31=0,0,VLOOKUP('Battery Calculator'!$A$22,Kt_Data_Tables!$A$5:$GR$19,(HLOOKUP($L31,Kt_Data_Tables!$B$3:$GR$4,2)+1),FALSE))</f>
        <v>0.27122302158273381</v>
      </c>
      <c r="N31" s="33">
        <f t="shared" si="4"/>
        <v>2.9268671393820198</v>
      </c>
    </row>
    <row r="32" spans="1:16" x14ac:dyDescent="0.25">
      <c r="H32" s="3">
        <v>3</v>
      </c>
      <c r="I32" s="33">
        <f t="shared" ref="I32:I35" si="6">IF($F6=0,I31,$E6)</f>
        <v>11.061151079136691</v>
      </c>
      <c r="J32" s="33">
        <f>I32-I31</f>
        <v>0</v>
      </c>
      <c r="K32" s="34">
        <f t="shared" si="5"/>
        <v>0</v>
      </c>
      <c r="L32" s="34">
        <f>K32+K33+K34+K35</f>
        <v>0</v>
      </c>
      <c r="M32" s="34">
        <f>IF(L32=0,0,VLOOKUP('Battery Calculator'!$A$22,Kt_Data_Tables!$A$5:$GR$19,(HLOOKUP($L32,Kt_Data_Tables!$B$3:$GR$4,2)+1),FALSE))</f>
        <v>0</v>
      </c>
      <c r="N32" s="33">
        <f t="shared" si="4"/>
        <v>0</v>
      </c>
    </row>
    <row r="33" spans="8:14" x14ac:dyDescent="0.25">
      <c r="H33" s="3">
        <v>4</v>
      </c>
      <c r="I33" s="33">
        <f t="shared" si="6"/>
        <v>11.061151079136691</v>
      </c>
      <c r="J33" s="33">
        <f>I33-I32</f>
        <v>0</v>
      </c>
      <c r="K33" s="34">
        <f t="shared" si="5"/>
        <v>0</v>
      </c>
      <c r="L33" s="34">
        <f>K33+K34+K35</f>
        <v>0</v>
      </c>
      <c r="M33" s="34">
        <f>IF(L33=0,0,VLOOKUP('Battery Calculator'!$A$22,Kt_Data_Tables!$A$5:$GR$19,(HLOOKUP($L33,Kt_Data_Tables!$B$3:$GR$4,2)+1),FALSE))</f>
        <v>0</v>
      </c>
      <c r="N33" s="33">
        <f t="shared" si="4"/>
        <v>0</v>
      </c>
    </row>
    <row r="34" spans="8:14" x14ac:dyDescent="0.25">
      <c r="H34" s="3">
        <v>5</v>
      </c>
      <c r="I34" s="33">
        <f t="shared" si="6"/>
        <v>11.061151079136691</v>
      </c>
      <c r="J34" s="33">
        <f>I34-I33</f>
        <v>0</v>
      </c>
      <c r="K34" s="34">
        <f t="shared" si="5"/>
        <v>0</v>
      </c>
      <c r="L34" s="34">
        <f>K34+K35</f>
        <v>0</v>
      </c>
      <c r="M34" s="34">
        <f>IF(L34=0,0,VLOOKUP('Battery Calculator'!$A$22,Kt_Data_Tables!$A$5:$GR$19,(HLOOKUP($L34,Kt_Data_Tables!$B$3:$GR$4,2)+1),FALSE))</f>
        <v>0</v>
      </c>
      <c r="N34" s="33">
        <f t="shared" si="4"/>
        <v>0</v>
      </c>
    </row>
    <row r="35" spans="8:14" x14ac:dyDescent="0.25">
      <c r="H35" s="3">
        <v>6</v>
      </c>
      <c r="I35" s="33">
        <f t="shared" si="6"/>
        <v>11.061151079136691</v>
      </c>
      <c r="J35" s="33">
        <f>I35-I34</f>
        <v>0</v>
      </c>
      <c r="K35" s="34">
        <f t="shared" si="5"/>
        <v>0</v>
      </c>
      <c r="L35" s="34">
        <f>K35</f>
        <v>0</v>
      </c>
      <c r="M35" s="34">
        <f>IF(L35=0,0,VLOOKUP('Battery Calculator'!$A$22,Kt_Data_Tables!$A$5:$GR$19,(HLOOKUP($L35,Kt_Data_Tables!$B$3:$GR$4,2)+1),FALSE))</f>
        <v>0</v>
      </c>
      <c r="N35" s="33">
        <f t="shared" si="4"/>
        <v>0</v>
      </c>
    </row>
    <row r="36" spans="8:14" x14ac:dyDescent="0.25">
      <c r="M36" s="39" t="s">
        <v>40</v>
      </c>
      <c r="N36" s="49">
        <f>SUM(N30:N35)</f>
        <v>19.620978643347808</v>
      </c>
    </row>
    <row r="37" spans="8:14" x14ac:dyDescent="0.25">
      <c r="H37" s="47" t="s">
        <v>27</v>
      </c>
      <c r="I37" s="47"/>
      <c r="J37" s="47"/>
      <c r="K37" s="47"/>
      <c r="L37" s="47"/>
      <c r="M37" s="47"/>
      <c r="N37" s="47"/>
    </row>
    <row r="38" spans="8:14" x14ac:dyDescent="0.25">
      <c r="H38" s="3">
        <v>1</v>
      </c>
      <c r="I38" s="33">
        <f>E4</f>
        <v>0.26978417266187049</v>
      </c>
      <c r="J38" s="33">
        <f>I38</f>
        <v>0.26978417266187049</v>
      </c>
      <c r="K38" s="34">
        <f>F4</f>
        <v>72</v>
      </c>
      <c r="L38" s="34">
        <f>K38+K39+K40+K41+K42+K43+K44</f>
        <v>72.000016666666667</v>
      </c>
      <c r="M38" s="34">
        <f>IF(L38=0,0,VLOOKUP('Battery Calculator'!$A$22,Kt_Data_Tables!$A$5:$GR$19,(HLOOKUP($L38,Kt_Data_Tables!$B$3:$GR$4,2)+1),FALSE))</f>
        <v>61.879506641366532</v>
      </c>
      <c r="N38" s="33">
        <f t="shared" ref="N38:N44" si="7">J38*M38</f>
        <v>16.694111503965789</v>
      </c>
    </row>
    <row r="39" spans="8:14" x14ac:dyDescent="0.25">
      <c r="H39" s="3">
        <v>2</v>
      </c>
      <c r="I39" s="33">
        <f>IF($F5=0,I38,$E5)</f>
        <v>11.061151079136691</v>
      </c>
      <c r="J39" s="33">
        <f t="shared" ref="J39:J44" si="8">I39-I38</f>
        <v>10.791366906474821</v>
      </c>
      <c r="K39" s="34">
        <f t="shared" ref="K39:K44" si="9">F5</f>
        <v>1.6666666666666667E-5</v>
      </c>
      <c r="L39" s="34">
        <f>K39+K40+K41+K42+K43+K44</f>
        <v>1.6666666666666667E-5</v>
      </c>
      <c r="M39" s="34">
        <f>IF(L39=0,0,VLOOKUP('Battery Calculator'!$A$22,Kt_Data_Tables!$A$5:$GR$19,(HLOOKUP($L39,Kt_Data_Tables!$B$3:$GR$4,2)+1),FALSE))</f>
        <v>0.27122302158273381</v>
      </c>
      <c r="N39" s="33">
        <f t="shared" si="7"/>
        <v>2.9268671393820198</v>
      </c>
    </row>
    <row r="40" spans="8:14" x14ac:dyDescent="0.25">
      <c r="H40" s="3">
        <v>3</v>
      </c>
      <c r="I40" s="33">
        <f t="shared" ref="I40:I44" si="10">IF($F6=0,I39,$E6)</f>
        <v>11.061151079136691</v>
      </c>
      <c r="J40" s="33">
        <f t="shared" si="8"/>
        <v>0</v>
      </c>
      <c r="K40" s="34">
        <f t="shared" si="9"/>
        <v>0</v>
      </c>
      <c r="L40" s="34">
        <f>K40+K41+K42+K43+K44</f>
        <v>0</v>
      </c>
      <c r="M40" s="34">
        <f>IF(L40=0,0,VLOOKUP('Battery Calculator'!$A$22,Kt_Data_Tables!$A$5:$GR$19,(HLOOKUP($L40,Kt_Data_Tables!$B$3:$GR$4,2)+1),FALSE))</f>
        <v>0</v>
      </c>
      <c r="N40" s="33">
        <f t="shared" si="7"/>
        <v>0</v>
      </c>
    </row>
    <row r="41" spans="8:14" x14ac:dyDescent="0.25">
      <c r="H41" s="3">
        <v>4</v>
      </c>
      <c r="I41" s="33">
        <f t="shared" si="10"/>
        <v>11.061151079136691</v>
      </c>
      <c r="J41" s="33">
        <f t="shared" si="8"/>
        <v>0</v>
      </c>
      <c r="K41" s="34">
        <f t="shared" si="9"/>
        <v>0</v>
      </c>
      <c r="L41" s="34">
        <f>K41+K42+K43+K44</f>
        <v>0</v>
      </c>
      <c r="M41" s="34">
        <f>IF(L41=0,0,VLOOKUP('Battery Calculator'!$A$22,Kt_Data_Tables!$A$5:$GR$19,(HLOOKUP($L41,Kt_Data_Tables!$B$3:$GR$4,2)+1),FALSE))</f>
        <v>0</v>
      </c>
      <c r="N41" s="33">
        <f t="shared" si="7"/>
        <v>0</v>
      </c>
    </row>
    <row r="42" spans="8:14" x14ac:dyDescent="0.25">
      <c r="H42" s="3">
        <v>5</v>
      </c>
      <c r="I42" s="33">
        <f t="shared" si="10"/>
        <v>11.061151079136691</v>
      </c>
      <c r="J42" s="33">
        <f t="shared" si="8"/>
        <v>0</v>
      </c>
      <c r="K42" s="34">
        <f t="shared" si="9"/>
        <v>0</v>
      </c>
      <c r="L42" s="34">
        <f>K42+K43+K44</f>
        <v>0</v>
      </c>
      <c r="M42" s="34">
        <f>IF(L42=0,0,VLOOKUP('Battery Calculator'!$A$22,Kt_Data_Tables!$A$5:$GR$19,(HLOOKUP($L42,Kt_Data_Tables!$B$3:$GR$4,2)+1),FALSE))</f>
        <v>0</v>
      </c>
      <c r="N42" s="33">
        <f t="shared" si="7"/>
        <v>0</v>
      </c>
    </row>
    <row r="43" spans="8:14" x14ac:dyDescent="0.25">
      <c r="H43" s="3">
        <v>6</v>
      </c>
      <c r="I43" s="33">
        <f t="shared" si="10"/>
        <v>11.061151079136691</v>
      </c>
      <c r="J43" s="33">
        <f t="shared" si="8"/>
        <v>0</v>
      </c>
      <c r="K43" s="34">
        <f t="shared" si="9"/>
        <v>0</v>
      </c>
      <c r="L43" s="34">
        <f>K43+K44</f>
        <v>0</v>
      </c>
      <c r="M43" s="34">
        <f>IF(L43=0,0,VLOOKUP('Battery Calculator'!$A$22,Kt_Data_Tables!$A$5:$GR$19,(HLOOKUP($L43,Kt_Data_Tables!$B$3:$GR$4,2)+1),FALSE))</f>
        <v>0</v>
      </c>
      <c r="N43" s="33">
        <f t="shared" si="7"/>
        <v>0</v>
      </c>
    </row>
    <row r="44" spans="8:14" x14ac:dyDescent="0.25">
      <c r="H44" s="3">
        <v>7</v>
      </c>
      <c r="I44" s="33">
        <f t="shared" si="10"/>
        <v>11.061151079136691</v>
      </c>
      <c r="J44" s="33">
        <f t="shared" si="8"/>
        <v>0</v>
      </c>
      <c r="K44" s="34">
        <f t="shared" si="9"/>
        <v>0</v>
      </c>
      <c r="L44" s="34">
        <f>K44</f>
        <v>0</v>
      </c>
      <c r="M44" s="34">
        <f>IF(L44=0,0,VLOOKUP('Battery Calculator'!$A$22,Kt_Data_Tables!$A$5:$GR$19,(HLOOKUP($L44,Kt_Data_Tables!$B$3:$GR$4,2)+1),FALSE))</f>
        <v>0</v>
      </c>
      <c r="N44" s="33">
        <f t="shared" si="7"/>
        <v>0</v>
      </c>
    </row>
    <row r="45" spans="8:14" x14ac:dyDescent="0.25">
      <c r="M45" s="39" t="s">
        <v>41</v>
      </c>
      <c r="N45" s="49">
        <f>SUM(N38:N44)</f>
        <v>19.620978643347808</v>
      </c>
    </row>
    <row r="46" spans="8:14" x14ac:dyDescent="0.25">
      <c r="H46" s="47" t="s">
        <v>28</v>
      </c>
      <c r="I46" s="47"/>
      <c r="J46" s="47"/>
      <c r="K46" s="47"/>
      <c r="L46" s="47"/>
      <c r="M46" s="47"/>
      <c r="N46" s="47"/>
    </row>
    <row r="47" spans="8:14" x14ac:dyDescent="0.25">
      <c r="H47" s="3">
        <v>1</v>
      </c>
      <c r="I47" s="33">
        <f>E4</f>
        <v>0.26978417266187049</v>
      </c>
      <c r="J47" s="33">
        <f>I47</f>
        <v>0.26978417266187049</v>
      </c>
      <c r="K47" s="34">
        <f>F4</f>
        <v>72</v>
      </c>
      <c r="L47" s="34">
        <f>K47+K48+K49+K50+K51+K52+K53+K54</f>
        <v>72.000016666666667</v>
      </c>
      <c r="M47" s="34">
        <f>IF(L47=0,0,VLOOKUP('Battery Calculator'!$A$22,Kt_Data_Tables!$A$5:$GR$19,(HLOOKUP($L47,Kt_Data_Tables!$B$3:$GR$4,2)+1),FALSE))</f>
        <v>61.879506641366532</v>
      </c>
      <c r="N47" s="33">
        <f t="shared" ref="N47:N54" si="11">J47*M47</f>
        <v>16.694111503965789</v>
      </c>
    </row>
    <row r="48" spans="8:14" x14ac:dyDescent="0.25">
      <c r="H48" s="3">
        <v>2</v>
      </c>
      <c r="I48" s="33">
        <f>IF($F5=0,I47,$E5)</f>
        <v>11.061151079136691</v>
      </c>
      <c r="J48" s="33">
        <f>I48-I47</f>
        <v>10.791366906474821</v>
      </c>
      <c r="K48" s="34">
        <f t="shared" ref="K48:K54" si="12">F5</f>
        <v>1.6666666666666667E-5</v>
      </c>
      <c r="L48" s="34">
        <f>K48+K49+K50+K51+K52+K53+K54</f>
        <v>1.6666666666666667E-5</v>
      </c>
      <c r="M48" s="34">
        <f>IF(L48=0,0,VLOOKUP('Battery Calculator'!$A$22,Kt_Data_Tables!$A$5:$GR$19,(HLOOKUP($L48,Kt_Data_Tables!$B$3:$GR$4,2)+1),FALSE))</f>
        <v>0.27122302158273381</v>
      </c>
      <c r="N48" s="33">
        <f t="shared" si="11"/>
        <v>2.9268671393820198</v>
      </c>
    </row>
    <row r="49" spans="8:14" x14ac:dyDescent="0.25">
      <c r="H49" s="3">
        <v>3</v>
      </c>
      <c r="I49" s="33">
        <f t="shared" ref="I49:I54" si="13">IF($F6=0,I48,$E6)</f>
        <v>11.061151079136691</v>
      </c>
      <c r="J49" s="33">
        <f t="shared" ref="J49:J54" si="14">I49-I48</f>
        <v>0</v>
      </c>
      <c r="K49" s="34">
        <f t="shared" si="12"/>
        <v>0</v>
      </c>
      <c r="L49" s="34">
        <f>K49+K50+K51+K52+K53+K54</f>
        <v>0</v>
      </c>
      <c r="M49" s="34">
        <f>IF(L49=0,0,VLOOKUP('Battery Calculator'!$A$22,Kt_Data_Tables!$A$5:$GR$19,(HLOOKUP($L49,Kt_Data_Tables!$B$3:$GR$4,2)+1),FALSE))</f>
        <v>0</v>
      </c>
      <c r="N49" s="33">
        <f t="shared" si="11"/>
        <v>0</v>
      </c>
    </row>
    <row r="50" spans="8:14" x14ac:dyDescent="0.25">
      <c r="H50" s="3">
        <v>4</v>
      </c>
      <c r="I50" s="33">
        <f t="shared" si="13"/>
        <v>11.061151079136691</v>
      </c>
      <c r="J50" s="33">
        <f t="shared" si="14"/>
        <v>0</v>
      </c>
      <c r="K50" s="34">
        <f t="shared" si="12"/>
        <v>0</v>
      </c>
      <c r="L50" s="34">
        <f>K50+K51+K52+K53+K54</f>
        <v>0</v>
      </c>
      <c r="M50" s="34">
        <f>IF(L50=0,0,VLOOKUP('Battery Calculator'!$A$22,Kt_Data_Tables!$A$5:$GR$19,(HLOOKUP($L50,Kt_Data_Tables!$B$3:$GR$4,2)+1),FALSE))</f>
        <v>0</v>
      </c>
      <c r="N50" s="33">
        <f t="shared" si="11"/>
        <v>0</v>
      </c>
    </row>
    <row r="51" spans="8:14" x14ac:dyDescent="0.25">
      <c r="H51" s="3">
        <v>5</v>
      </c>
      <c r="I51" s="33">
        <f t="shared" si="13"/>
        <v>11.061151079136691</v>
      </c>
      <c r="J51" s="33">
        <f t="shared" si="14"/>
        <v>0</v>
      </c>
      <c r="K51" s="34">
        <f t="shared" si="12"/>
        <v>0</v>
      </c>
      <c r="L51" s="34">
        <f>K51+K52+K53+K54</f>
        <v>0</v>
      </c>
      <c r="M51" s="34">
        <f>IF(L51=0,0,VLOOKUP('Battery Calculator'!$A$22,Kt_Data_Tables!$A$5:$GR$19,(HLOOKUP($L51,Kt_Data_Tables!$B$3:$GR$4,2)+1),FALSE))</f>
        <v>0</v>
      </c>
      <c r="N51" s="33">
        <f t="shared" si="11"/>
        <v>0</v>
      </c>
    </row>
    <row r="52" spans="8:14" x14ac:dyDescent="0.25">
      <c r="H52" s="3">
        <v>6</v>
      </c>
      <c r="I52" s="33">
        <f t="shared" si="13"/>
        <v>11.061151079136691</v>
      </c>
      <c r="J52" s="33">
        <f t="shared" si="14"/>
        <v>0</v>
      </c>
      <c r="K52" s="34">
        <f t="shared" si="12"/>
        <v>0</v>
      </c>
      <c r="L52" s="34">
        <f>K52+K53+K54</f>
        <v>0</v>
      </c>
      <c r="M52" s="34">
        <f>IF(L52=0,0,VLOOKUP('Battery Calculator'!$A$22,Kt_Data_Tables!$A$5:$GR$19,(HLOOKUP($L52,Kt_Data_Tables!$B$3:$GR$4,2)+1),FALSE))</f>
        <v>0</v>
      </c>
      <c r="N52" s="33">
        <f t="shared" si="11"/>
        <v>0</v>
      </c>
    </row>
    <row r="53" spans="8:14" x14ac:dyDescent="0.25">
      <c r="H53" s="3">
        <v>7</v>
      </c>
      <c r="I53" s="33">
        <f t="shared" si="13"/>
        <v>11.061151079136691</v>
      </c>
      <c r="J53" s="33">
        <f t="shared" si="14"/>
        <v>0</v>
      </c>
      <c r="K53" s="34">
        <f t="shared" si="12"/>
        <v>0</v>
      </c>
      <c r="L53" s="34">
        <f>K53+K54</f>
        <v>0</v>
      </c>
      <c r="M53" s="34">
        <f>IF(L53=0,0,VLOOKUP('Battery Calculator'!$A$22,Kt_Data_Tables!$A$5:$GR$19,(HLOOKUP($L53,Kt_Data_Tables!$B$3:$GR$4,2)+1),FALSE))</f>
        <v>0</v>
      </c>
      <c r="N53" s="33">
        <f t="shared" si="11"/>
        <v>0</v>
      </c>
    </row>
    <row r="54" spans="8:14" x14ac:dyDescent="0.25">
      <c r="H54" s="3">
        <v>8</v>
      </c>
      <c r="I54" s="33">
        <f t="shared" si="13"/>
        <v>11.061151079136691</v>
      </c>
      <c r="J54" s="33">
        <f t="shared" si="14"/>
        <v>0</v>
      </c>
      <c r="K54" s="34">
        <f t="shared" si="12"/>
        <v>0</v>
      </c>
      <c r="L54" s="34">
        <f>K54</f>
        <v>0</v>
      </c>
      <c r="M54" s="34">
        <f>IF(L54=0,0,VLOOKUP('Battery Calculator'!$A$22,Kt_Data_Tables!$A$5:$GR$19,(HLOOKUP($L54,Kt_Data_Tables!$B$3:$GR$4,2)+1),FALSE))</f>
        <v>0</v>
      </c>
      <c r="N54" s="33">
        <f t="shared" si="11"/>
        <v>0</v>
      </c>
    </row>
    <row r="55" spans="8:14" x14ac:dyDescent="0.25">
      <c r="M55" s="39" t="s">
        <v>44</v>
      </c>
      <c r="N55" s="49">
        <f>SUM(N47:N54)</f>
        <v>19.620978643347808</v>
      </c>
    </row>
    <row r="59" spans="8:14" x14ac:dyDescent="0.25">
      <c r="H59" s="89" t="s">
        <v>80</v>
      </c>
      <c r="I59" s="89"/>
      <c r="J59" s="89"/>
      <c r="K59" s="89"/>
      <c r="L59" s="89"/>
      <c r="M59" s="89"/>
      <c r="N59" s="89"/>
    </row>
    <row r="60" spans="8:14" ht="39.6" x14ac:dyDescent="0.25">
      <c r="H60" s="31" t="s">
        <v>75</v>
      </c>
      <c r="I60" s="31" t="s">
        <v>29</v>
      </c>
      <c r="J60" s="31" t="s">
        <v>30</v>
      </c>
      <c r="K60" s="31" t="s">
        <v>31</v>
      </c>
      <c r="L60" s="31" t="s">
        <v>32</v>
      </c>
      <c r="M60" s="31" t="s">
        <v>33</v>
      </c>
      <c r="N60" s="31" t="s">
        <v>34</v>
      </c>
    </row>
    <row r="61" spans="8:14" x14ac:dyDescent="0.25">
      <c r="H61" s="97" t="s">
        <v>0</v>
      </c>
      <c r="I61" s="97"/>
      <c r="J61" s="97"/>
      <c r="K61" s="97"/>
      <c r="L61" s="97"/>
      <c r="M61" s="97"/>
      <c r="N61" s="97"/>
    </row>
    <row r="62" spans="8:14" x14ac:dyDescent="0.25">
      <c r="H62" s="3">
        <v>1</v>
      </c>
      <c r="I62" s="33">
        <f>E4</f>
        <v>0.26978417266187049</v>
      </c>
      <c r="J62" s="33">
        <f>I62</f>
        <v>0.26978417266187049</v>
      </c>
      <c r="K62" s="34">
        <f>F4</f>
        <v>72</v>
      </c>
      <c r="L62" s="34">
        <f>K62</f>
        <v>72</v>
      </c>
      <c r="M62" s="34">
        <f>IF(L62=0,0,VLOOKUP('Battery Calculator'!$A$22,Kt_Data_Tables!$A$27:$GR$41,(HLOOKUP($L62,Kt_Data_Tables!$B$25:$GR$26,2)+1),FALSE))</f>
        <v>63.401133853859051</v>
      </c>
      <c r="N62" s="33">
        <f>J62*M62</f>
        <v>17.104622442587871</v>
      </c>
    </row>
    <row r="63" spans="8:14" x14ac:dyDescent="0.25">
      <c r="H63" s="94"/>
      <c r="I63" s="95"/>
      <c r="J63" s="95"/>
      <c r="K63" s="95"/>
      <c r="L63" s="96"/>
      <c r="M63" s="39" t="s">
        <v>35</v>
      </c>
      <c r="N63" s="33">
        <f>N62</f>
        <v>17.104622442587871</v>
      </c>
    </row>
    <row r="64" spans="8:14" x14ac:dyDescent="0.25">
      <c r="H64" s="97" t="s">
        <v>1</v>
      </c>
      <c r="I64" s="97"/>
      <c r="J64" s="97"/>
      <c r="K64" s="97"/>
      <c r="L64" s="97"/>
      <c r="M64" s="97"/>
      <c r="N64" s="97"/>
    </row>
    <row r="65" spans="8:16" x14ac:dyDescent="0.25">
      <c r="H65" s="3">
        <v>1</v>
      </c>
      <c r="I65" s="33">
        <f>E4</f>
        <v>0.26978417266187049</v>
      </c>
      <c r="J65" s="33">
        <f>I65</f>
        <v>0.26978417266187049</v>
      </c>
      <c r="K65" s="34">
        <f>F4</f>
        <v>72</v>
      </c>
      <c r="L65" s="34">
        <f>K65+K66</f>
        <v>72.000016666666667</v>
      </c>
      <c r="M65" s="34">
        <f>IF(L65=0,0,VLOOKUP('Battery Calculator'!$A$22,Kt_Data_Tables!$A$27:$GR$41,(HLOOKUP($L65,Kt_Data_Tables!$B$25:$GR$26,2)+1),FALSE))</f>
        <v>63.401133853859051</v>
      </c>
      <c r="N65" s="33">
        <f>J65*M65</f>
        <v>17.104622442587871</v>
      </c>
    </row>
    <row r="66" spans="8:16" x14ac:dyDescent="0.25">
      <c r="H66" s="3">
        <v>2</v>
      </c>
      <c r="I66" s="33">
        <f>IF($F5=0,I65,$E5)</f>
        <v>11.061151079136691</v>
      </c>
      <c r="J66" s="33">
        <f>I66-I65</f>
        <v>10.791366906474821</v>
      </c>
      <c r="K66" s="34">
        <f>F5</f>
        <v>1.6666666666666667E-5</v>
      </c>
      <c r="L66" s="34">
        <f>K66</f>
        <v>1.6666666666666667E-5</v>
      </c>
      <c r="M66" s="34">
        <f>IF(L66=0,0,VLOOKUP('Battery Calculator'!$A$22,Kt_Data_Tables!$A$27:$GR$41,(HLOOKUP($L66,Kt_Data_Tables!$B$25:$GR$26,2)+1),FALSE))</f>
        <v>0.29512842392027622</v>
      </c>
      <c r="N66" s="33">
        <f>J66*M66</f>
        <v>3.1848391070533406</v>
      </c>
      <c r="P66" s="50"/>
    </row>
    <row r="67" spans="8:16" x14ac:dyDescent="0.25">
      <c r="H67" s="94"/>
      <c r="I67" s="95"/>
      <c r="J67" s="95"/>
      <c r="K67" s="95"/>
      <c r="L67" s="96"/>
      <c r="M67" s="39" t="s">
        <v>36</v>
      </c>
      <c r="N67" s="33">
        <f>SUM(N65:N66)</f>
        <v>20.28946154964121</v>
      </c>
    </row>
    <row r="68" spans="8:16" x14ac:dyDescent="0.25">
      <c r="H68" s="97" t="s">
        <v>2</v>
      </c>
      <c r="I68" s="97"/>
      <c r="J68" s="97"/>
      <c r="K68" s="97"/>
      <c r="L68" s="97"/>
      <c r="M68" s="97"/>
      <c r="N68" s="97"/>
    </row>
    <row r="69" spans="8:16" x14ac:dyDescent="0.25">
      <c r="H69" s="3">
        <v>1</v>
      </c>
      <c r="I69" s="33">
        <f>E4</f>
        <v>0.26978417266187049</v>
      </c>
      <c r="J69" s="33">
        <f>I69</f>
        <v>0.26978417266187049</v>
      </c>
      <c r="K69" s="34">
        <f>F4</f>
        <v>72</v>
      </c>
      <c r="L69" s="34">
        <f>K69+K70+K71</f>
        <v>72.000016666666667</v>
      </c>
      <c r="M69" s="34">
        <f>IF(L69=0,0,VLOOKUP('Battery Calculator'!$A$22,Kt_Data_Tables!$A$27:$GR$41,(HLOOKUP($L69,Kt_Data_Tables!$B$25:$GR$26,2)+1),FALSE))</f>
        <v>63.401133853859051</v>
      </c>
      <c r="N69" s="33">
        <f>J69*M69</f>
        <v>17.104622442587871</v>
      </c>
    </row>
    <row r="70" spans="8:16" x14ac:dyDescent="0.25">
      <c r="H70" s="3">
        <v>2</v>
      </c>
      <c r="I70" s="33">
        <f>IF($F5=0,I69,$E5)</f>
        <v>11.061151079136691</v>
      </c>
      <c r="J70" s="33">
        <f>I70-I69</f>
        <v>10.791366906474821</v>
      </c>
      <c r="K70" s="34">
        <f>F5</f>
        <v>1.6666666666666667E-5</v>
      </c>
      <c r="L70" s="34">
        <f>K70+K71</f>
        <v>1.6666666666666667E-5</v>
      </c>
      <c r="M70" s="34">
        <f>IF(L70=0,0,VLOOKUP('Battery Calculator'!$A$22,Kt_Data_Tables!$A$27:$GR$41,(HLOOKUP($L70,Kt_Data_Tables!$B$25:$GR$26,2)+1),FALSE))</f>
        <v>0.29512842392027622</v>
      </c>
      <c r="N70" s="33">
        <f>J70*M70</f>
        <v>3.1848391070533406</v>
      </c>
    </row>
    <row r="71" spans="8:16" x14ac:dyDescent="0.25">
      <c r="H71" s="3">
        <v>3</v>
      </c>
      <c r="I71" s="33">
        <f>IF($F6=0,I70,$E6)</f>
        <v>11.061151079136691</v>
      </c>
      <c r="J71" s="33">
        <f>I71-I70</f>
        <v>0</v>
      </c>
      <c r="K71" s="34">
        <f>F6</f>
        <v>0</v>
      </c>
      <c r="L71" s="34">
        <f>K71</f>
        <v>0</v>
      </c>
      <c r="M71" s="34">
        <f>IF(L71=0,0,VLOOKUP('Battery Calculator'!$A$22,Kt_Data_Tables!$A$27:$GR$41,(HLOOKUP($L71,Kt_Data_Tables!$B$25:$GR$26,2)+1),FALSE))</f>
        <v>0</v>
      </c>
      <c r="N71" s="33">
        <f>J71*M71</f>
        <v>0</v>
      </c>
    </row>
    <row r="72" spans="8:16" x14ac:dyDescent="0.25">
      <c r="H72" s="43"/>
      <c r="I72" s="44"/>
      <c r="J72" s="44"/>
      <c r="K72" s="44"/>
      <c r="L72" s="45"/>
      <c r="M72" s="39" t="s">
        <v>37</v>
      </c>
      <c r="N72" s="33">
        <f>SUM(N69:N71)</f>
        <v>20.28946154964121</v>
      </c>
    </row>
    <row r="73" spans="8:16" x14ac:dyDescent="0.25">
      <c r="H73" s="47" t="s">
        <v>3</v>
      </c>
      <c r="I73" s="47"/>
      <c r="J73" s="47"/>
      <c r="K73" s="47"/>
      <c r="L73" s="47"/>
      <c r="M73" s="47"/>
      <c r="N73" s="47"/>
    </row>
    <row r="74" spans="8:16" x14ac:dyDescent="0.25">
      <c r="H74" s="3">
        <v>1</v>
      </c>
      <c r="I74" s="33">
        <f>E4</f>
        <v>0.26978417266187049</v>
      </c>
      <c r="J74" s="33">
        <f>I74</f>
        <v>0.26978417266187049</v>
      </c>
      <c r="K74" s="34">
        <f>F4</f>
        <v>72</v>
      </c>
      <c r="L74" s="34">
        <f>K74+K75+K76+K77</f>
        <v>72.000016666666667</v>
      </c>
      <c r="M74" s="34">
        <f>IF(L74=0,0,VLOOKUP('Battery Calculator'!$A$22,Kt_Data_Tables!$A$27:$GR$41,(HLOOKUP($L74,Kt_Data_Tables!$B$25:$GR$26,2)+1),FALSE))</f>
        <v>63.401133853859051</v>
      </c>
      <c r="N74" s="33">
        <f>M74*J74</f>
        <v>17.104622442587871</v>
      </c>
    </row>
    <row r="75" spans="8:16" x14ac:dyDescent="0.25">
      <c r="H75" s="3">
        <v>2</v>
      </c>
      <c r="I75" s="33">
        <f>IF($F5=0,I74,$E5)</f>
        <v>11.061151079136691</v>
      </c>
      <c r="J75" s="33">
        <f>I75-I74</f>
        <v>10.791366906474821</v>
      </c>
      <c r="K75" s="34">
        <f>F5</f>
        <v>1.6666666666666667E-5</v>
      </c>
      <c r="L75" s="34">
        <f>K75+K76+K77</f>
        <v>1.6666666666666667E-5</v>
      </c>
      <c r="M75" s="34">
        <f>IF(L75=0,0,VLOOKUP('Battery Calculator'!$A$22,Kt_Data_Tables!$A$27:$GR$41,(HLOOKUP($L75,Kt_Data_Tables!$B$25:$GR$26,2)+1),FALSE))</f>
        <v>0.29512842392027622</v>
      </c>
      <c r="N75" s="33">
        <f>M75*J75</f>
        <v>3.1848391070533406</v>
      </c>
    </row>
    <row r="76" spans="8:16" x14ac:dyDescent="0.25">
      <c r="H76" s="3">
        <v>3</v>
      </c>
      <c r="I76" s="33">
        <f>IF($F6=0,I75,$E6)</f>
        <v>11.061151079136691</v>
      </c>
      <c r="J76" s="33">
        <f>I76-I75</f>
        <v>0</v>
      </c>
      <c r="K76" s="34">
        <f>F6</f>
        <v>0</v>
      </c>
      <c r="L76" s="34">
        <f>K76+K77</f>
        <v>0</v>
      </c>
      <c r="M76" s="34">
        <f>IF(L76=0,0,VLOOKUP('Battery Calculator'!$A$22,Kt_Data_Tables!$A$27:$GR$41,(HLOOKUP($L76,Kt_Data_Tables!$B$25:$GR$26,2)+1),FALSE))</f>
        <v>0</v>
      </c>
      <c r="N76" s="33">
        <f>M76*J76</f>
        <v>0</v>
      </c>
    </row>
    <row r="77" spans="8:16" x14ac:dyDescent="0.25">
      <c r="H77" s="3">
        <v>4</v>
      </c>
      <c r="I77" s="33">
        <f>IF($F7=0,I76,$E7)</f>
        <v>11.061151079136691</v>
      </c>
      <c r="J77" s="33">
        <f>I77-I76</f>
        <v>0</v>
      </c>
      <c r="K77" s="34">
        <f>F7</f>
        <v>0</v>
      </c>
      <c r="L77" s="34">
        <f>K77</f>
        <v>0</v>
      </c>
      <c r="M77" s="34">
        <f>IF(L77=0,0,VLOOKUP('Battery Calculator'!$A$22,Kt_Data_Tables!$A$27:$GR$41,(HLOOKUP($L77,Kt_Data_Tables!$B$25:$GR$26,2)+1),FALSE))</f>
        <v>0</v>
      </c>
      <c r="N77" s="33">
        <f>M77*J77</f>
        <v>0</v>
      </c>
    </row>
    <row r="78" spans="8:16" x14ac:dyDescent="0.25">
      <c r="H78" s="43"/>
      <c r="I78" s="44"/>
      <c r="J78" s="44"/>
      <c r="K78" s="44"/>
      <c r="L78" s="45"/>
      <c r="M78" s="39" t="s">
        <v>38</v>
      </c>
      <c r="N78" s="33">
        <f>SUM(N74:N77)</f>
        <v>20.28946154964121</v>
      </c>
    </row>
    <row r="79" spans="8:16" x14ac:dyDescent="0.25">
      <c r="H79" s="47" t="s">
        <v>25</v>
      </c>
      <c r="I79" s="47"/>
      <c r="J79" s="47"/>
      <c r="K79" s="47"/>
      <c r="L79" s="47"/>
      <c r="M79" s="47"/>
      <c r="N79" s="47"/>
    </row>
    <row r="80" spans="8:16" x14ac:dyDescent="0.25">
      <c r="H80" s="3">
        <v>1</v>
      </c>
      <c r="I80" s="33">
        <f>E4</f>
        <v>0.26978417266187049</v>
      </c>
      <c r="J80" s="33">
        <f>I80</f>
        <v>0.26978417266187049</v>
      </c>
      <c r="K80" s="34">
        <f>F4</f>
        <v>72</v>
      </c>
      <c r="L80" s="34">
        <f>K80+K81+K82+K83+K84</f>
        <v>72.000016666666667</v>
      </c>
      <c r="M80" s="34">
        <f>IF(L80=0,0,VLOOKUP('Battery Calculator'!$A$22,Kt_Data_Tables!$A$27:$GR$41,(HLOOKUP($L80,Kt_Data_Tables!$B$25:$GR$26,2)+1),FALSE))</f>
        <v>63.401133853859051</v>
      </c>
      <c r="N80" s="33">
        <f>J80*M80</f>
        <v>17.104622442587871</v>
      </c>
    </row>
    <row r="81" spans="8:14" x14ac:dyDescent="0.25">
      <c r="H81" s="3">
        <v>2</v>
      </c>
      <c r="I81" s="33">
        <f>IF($F5=0,I80,$E5)</f>
        <v>11.061151079136691</v>
      </c>
      <c r="J81" s="33">
        <f>I81-I80</f>
        <v>10.791366906474821</v>
      </c>
      <c r="K81" s="34">
        <f>F5</f>
        <v>1.6666666666666667E-5</v>
      </c>
      <c r="L81" s="34">
        <f>K81+K82+K83+K84</f>
        <v>1.6666666666666667E-5</v>
      </c>
      <c r="M81" s="34">
        <f>IF(L81=0,0,VLOOKUP('Battery Calculator'!$A$22,Kt_Data_Tables!$A$27:$GR$41,(HLOOKUP($L81,Kt_Data_Tables!$B$25:$GR$26,2)+1),FALSE))</f>
        <v>0.29512842392027622</v>
      </c>
      <c r="N81" s="33">
        <f>J81*M81</f>
        <v>3.1848391070533406</v>
      </c>
    </row>
    <row r="82" spans="8:14" x14ac:dyDescent="0.25">
      <c r="H82" s="3">
        <v>3</v>
      </c>
      <c r="I82" s="33">
        <f>IF($F6=0,I81,$E6)</f>
        <v>11.061151079136691</v>
      </c>
      <c r="J82" s="33">
        <f>I82-I81</f>
        <v>0</v>
      </c>
      <c r="K82" s="34">
        <f>F6</f>
        <v>0</v>
      </c>
      <c r="L82" s="34">
        <f>K82+K83+K84</f>
        <v>0</v>
      </c>
      <c r="M82" s="34">
        <f>IF(L82=0,0,VLOOKUP('Battery Calculator'!$A$22,Kt_Data_Tables!$A$27:$GR$41,(HLOOKUP($L82,Kt_Data_Tables!$B$25:$GR$26,2)+1),FALSE))</f>
        <v>0</v>
      </c>
      <c r="N82" s="33">
        <f>J82*M82</f>
        <v>0</v>
      </c>
    </row>
    <row r="83" spans="8:14" x14ac:dyDescent="0.25">
      <c r="H83" s="3">
        <v>4</v>
      </c>
      <c r="I83" s="33">
        <f>IF($F7=0,I82,$E7)</f>
        <v>11.061151079136691</v>
      </c>
      <c r="J83" s="33">
        <f>I83-I82</f>
        <v>0</v>
      </c>
      <c r="K83" s="34">
        <f>F7</f>
        <v>0</v>
      </c>
      <c r="L83" s="34">
        <f>K83+K84</f>
        <v>0</v>
      </c>
      <c r="M83" s="34">
        <f>IF(L83=0,0,VLOOKUP('Battery Calculator'!$A$22,Kt_Data_Tables!$A$27:$GR$41,(HLOOKUP($L83,Kt_Data_Tables!$B$25:$GR$26,2)+1),FALSE))</f>
        <v>0</v>
      </c>
      <c r="N83" s="33">
        <f>J83*M83</f>
        <v>0</v>
      </c>
    </row>
    <row r="84" spans="8:14" x14ac:dyDescent="0.25">
      <c r="H84" s="3">
        <v>5</v>
      </c>
      <c r="I84" s="33">
        <f>IF($F8=0,I83,$E8)</f>
        <v>11.061151079136691</v>
      </c>
      <c r="J84" s="33">
        <f>I84-I83</f>
        <v>0</v>
      </c>
      <c r="K84" s="34">
        <f>F8</f>
        <v>0</v>
      </c>
      <c r="L84" s="34">
        <f>K84</f>
        <v>0</v>
      </c>
      <c r="M84" s="34">
        <f>IF(L84=0,0,VLOOKUP('Battery Calculator'!$A$22,Kt_Data_Tables!$A$27:$GR$41,(HLOOKUP($L84,Kt_Data_Tables!$B$25:$GR$26,2)+1),FALSE))</f>
        <v>0</v>
      </c>
      <c r="N84" s="33">
        <f>J84*M84</f>
        <v>0</v>
      </c>
    </row>
    <row r="85" spans="8:14" x14ac:dyDescent="0.25">
      <c r="H85" s="43"/>
      <c r="I85" s="44"/>
      <c r="J85" s="44"/>
      <c r="K85" s="44"/>
      <c r="L85" s="45"/>
      <c r="M85" s="39" t="s">
        <v>39</v>
      </c>
      <c r="N85" s="49">
        <f>SUM(N80:N84)</f>
        <v>20.28946154964121</v>
      </c>
    </row>
    <row r="86" spans="8:14" x14ac:dyDescent="0.25">
      <c r="H86" s="47" t="s">
        <v>26</v>
      </c>
      <c r="I86" s="47"/>
      <c r="J86" s="47"/>
      <c r="K86" s="47"/>
      <c r="L86" s="47"/>
      <c r="M86" s="47"/>
      <c r="N86" s="47"/>
    </row>
    <row r="87" spans="8:14" x14ac:dyDescent="0.25">
      <c r="H87" s="3">
        <v>1</v>
      </c>
      <c r="I87" s="33">
        <f>E4</f>
        <v>0.26978417266187049</v>
      </c>
      <c r="J87" s="33">
        <f>I87</f>
        <v>0.26978417266187049</v>
      </c>
      <c r="K87" s="34">
        <f t="shared" ref="K87:K92" si="15">F4</f>
        <v>72</v>
      </c>
      <c r="L87" s="34">
        <f>K87+K88+K89+K90+K91+K92</f>
        <v>72.000016666666667</v>
      </c>
      <c r="M87" s="34">
        <f>IF(L87=0,0,VLOOKUP('Battery Calculator'!$A$22,Kt_Data_Tables!$A$27:$GR$41,(HLOOKUP($L87,Kt_Data_Tables!$B$25:$GR$26,2)+1),FALSE))</f>
        <v>63.401133853859051</v>
      </c>
      <c r="N87" s="33">
        <f t="shared" ref="N87:N92" si="16">J87*M87</f>
        <v>17.104622442587871</v>
      </c>
    </row>
    <row r="88" spans="8:14" x14ac:dyDescent="0.25">
      <c r="H88" s="3">
        <v>2</v>
      </c>
      <c r="I88" s="33">
        <f>IF($F5=0,I87,$E5)</f>
        <v>11.061151079136691</v>
      </c>
      <c r="J88" s="33">
        <f>I88-I87</f>
        <v>10.791366906474821</v>
      </c>
      <c r="K88" s="34">
        <f t="shared" si="15"/>
        <v>1.6666666666666667E-5</v>
      </c>
      <c r="L88" s="34">
        <f>K88+K89+K90+K91+K92</f>
        <v>1.6666666666666667E-5</v>
      </c>
      <c r="M88" s="34">
        <f>IF(L88=0,0,VLOOKUP('Battery Calculator'!$A$22,Kt_Data_Tables!$A$27:$GR$41,(HLOOKUP($L88,Kt_Data_Tables!$B$25:$GR$26,2)+1),FALSE))</f>
        <v>0.29512842392027622</v>
      </c>
      <c r="N88" s="33">
        <f t="shared" si="16"/>
        <v>3.1848391070533406</v>
      </c>
    </row>
    <row r="89" spans="8:14" x14ac:dyDescent="0.25">
      <c r="H89" s="3">
        <v>3</v>
      </c>
      <c r="I89" s="33">
        <f>IF($F6=0,I88,$E6)</f>
        <v>11.061151079136691</v>
      </c>
      <c r="J89" s="33">
        <f>I89-I88</f>
        <v>0</v>
      </c>
      <c r="K89" s="34">
        <f t="shared" si="15"/>
        <v>0</v>
      </c>
      <c r="L89" s="34">
        <f>K89+K90+K91+K92</f>
        <v>0</v>
      </c>
      <c r="M89" s="34">
        <f>IF(L89=0,0,VLOOKUP('Battery Calculator'!$A$22,Kt_Data_Tables!$A$27:$GR$41,(HLOOKUP($L89,Kt_Data_Tables!$B$25:$GR$26,2)+1),FALSE))</f>
        <v>0</v>
      </c>
      <c r="N89" s="33">
        <f t="shared" si="16"/>
        <v>0</v>
      </c>
    </row>
    <row r="90" spans="8:14" x14ac:dyDescent="0.25">
      <c r="H90" s="3">
        <v>4</v>
      </c>
      <c r="I90" s="33">
        <f>IF($F7=0,I89,$E7)</f>
        <v>11.061151079136691</v>
      </c>
      <c r="J90" s="33">
        <f>I90-I89</f>
        <v>0</v>
      </c>
      <c r="K90" s="34">
        <f t="shared" si="15"/>
        <v>0</v>
      </c>
      <c r="L90" s="34">
        <f>K90+K91+K92</f>
        <v>0</v>
      </c>
      <c r="M90" s="34">
        <f>IF(L90=0,0,VLOOKUP('Battery Calculator'!$A$22,Kt_Data_Tables!$A$27:$GR$41,(HLOOKUP($L90,Kt_Data_Tables!$B$25:$GR$26,2)+1),FALSE))</f>
        <v>0</v>
      </c>
      <c r="N90" s="33">
        <f t="shared" si="16"/>
        <v>0</v>
      </c>
    </row>
    <row r="91" spans="8:14" x14ac:dyDescent="0.25">
      <c r="H91" s="3">
        <v>5</v>
      </c>
      <c r="I91" s="33">
        <f>IF($F8=0,I90,$E8)</f>
        <v>11.061151079136691</v>
      </c>
      <c r="J91" s="33">
        <f>I91-I90</f>
        <v>0</v>
      </c>
      <c r="K91" s="34">
        <f t="shared" si="15"/>
        <v>0</v>
      </c>
      <c r="L91" s="34">
        <f>K91+K92</f>
        <v>0</v>
      </c>
      <c r="M91" s="34">
        <f>IF(L91=0,0,VLOOKUP('Battery Calculator'!$A$22,Kt_Data_Tables!$A$27:$GR$41,(HLOOKUP($L91,Kt_Data_Tables!$B$25:$GR$26,2)+1),FALSE))</f>
        <v>0</v>
      </c>
      <c r="N91" s="33">
        <f t="shared" si="16"/>
        <v>0</v>
      </c>
    </row>
    <row r="92" spans="8:14" x14ac:dyDescent="0.25">
      <c r="H92" s="3">
        <v>6</v>
      </c>
      <c r="I92" s="33">
        <f>IF($F9=0,I91,$E9)</f>
        <v>11.061151079136691</v>
      </c>
      <c r="J92" s="33">
        <f>I92-I91</f>
        <v>0</v>
      </c>
      <c r="K92" s="34">
        <f t="shared" si="15"/>
        <v>0</v>
      </c>
      <c r="L92" s="34">
        <f>K92</f>
        <v>0</v>
      </c>
      <c r="M92" s="34">
        <f>IF(L92=0,0,VLOOKUP('Battery Calculator'!$A$22,Kt_Data_Tables!$A$27:$GR$41,(HLOOKUP($L92,Kt_Data_Tables!$B$25:$GR$26,2)+1),FALSE))</f>
        <v>0</v>
      </c>
      <c r="N92" s="33">
        <f t="shared" si="16"/>
        <v>0</v>
      </c>
    </row>
    <row r="93" spans="8:14" x14ac:dyDescent="0.25">
      <c r="M93" s="39" t="s">
        <v>40</v>
      </c>
      <c r="N93" s="49">
        <f>SUM(N87:N92)</f>
        <v>20.28946154964121</v>
      </c>
    </row>
    <row r="94" spans="8:14" x14ac:dyDescent="0.25">
      <c r="H94" s="47" t="s">
        <v>27</v>
      </c>
      <c r="I94" s="47"/>
      <c r="J94" s="47"/>
      <c r="K94" s="47"/>
      <c r="L94" s="47"/>
      <c r="M94" s="47"/>
      <c r="N94" s="47"/>
    </row>
    <row r="95" spans="8:14" x14ac:dyDescent="0.25">
      <c r="H95" s="3">
        <v>1</v>
      </c>
      <c r="I95" s="33">
        <f>E4</f>
        <v>0.26978417266187049</v>
      </c>
      <c r="J95" s="33">
        <f>I95</f>
        <v>0.26978417266187049</v>
      </c>
      <c r="K95" s="34">
        <f t="shared" ref="K95:K101" si="17">F4</f>
        <v>72</v>
      </c>
      <c r="L95" s="34">
        <f>K95+K96+K97+K98+K99+K100+K101</f>
        <v>72.000016666666667</v>
      </c>
      <c r="M95" s="34">
        <f>IF(L95=0,0,VLOOKUP('Battery Calculator'!$A$22,Kt_Data_Tables!$A$27:$GR$41,(HLOOKUP($L95,Kt_Data_Tables!$B$25:$GR$26,2)+1),FALSE))</f>
        <v>63.401133853859051</v>
      </c>
      <c r="N95" s="33">
        <f t="shared" ref="N95:N101" si="18">J95*M95</f>
        <v>17.104622442587871</v>
      </c>
    </row>
    <row r="96" spans="8:14" x14ac:dyDescent="0.25">
      <c r="H96" s="3">
        <v>2</v>
      </c>
      <c r="I96" s="33">
        <f t="shared" ref="I96:I101" si="19">IF($F5=0,I95,$E5)</f>
        <v>11.061151079136691</v>
      </c>
      <c r="J96" s="33">
        <f t="shared" ref="J96:J101" si="20">I96-I95</f>
        <v>10.791366906474821</v>
      </c>
      <c r="K96" s="34">
        <f t="shared" si="17"/>
        <v>1.6666666666666667E-5</v>
      </c>
      <c r="L96" s="34">
        <f>K96+K97+K98+K99+K100+K101</f>
        <v>1.6666666666666667E-5</v>
      </c>
      <c r="M96" s="34">
        <f>IF(L96=0,0,VLOOKUP('Battery Calculator'!$A$22,Kt_Data_Tables!$A$27:$GR$41,(HLOOKUP($L96,Kt_Data_Tables!$B$25:$GR$26,2)+1),FALSE))</f>
        <v>0.29512842392027622</v>
      </c>
      <c r="N96" s="33">
        <f t="shared" si="18"/>
        <v>3.1848391070533406</v>
      </c>
    </row>
    <row r="97" spans="8:14" x14ac:dyDescent="0.25">
      <c r="H97" s="3">
        <v>3</v>
      </c>
      <c r="I97" s="33">
        <f t="shared" si="19"/>
        <v>11.061151079136691</v>
      </c>
      <c r="J97" s="33">
        <f t="shared" si="20"/>
        <v>0</v>
      </c>
      <c r="K97" s="34">
        <f t="shared" si="17"/>
        <v>0</v>
      </c>
      <c r="L97" s="34">
        <f>K97+K98+K99+K100+K101</f>
        <v>0</v>
      </c>
      <c r="M97" s="34">
        <f>IF(L97=0,0,VLOOKUP('Battery Calculator'!$A$22,Kt_Data_Tables!$A$27:$GR$41,(HLOOKUP($L97,Kt_Data_Tables!$B$25:$GR$26,2)+1),FALSE))</f>
        <v>0</v>
      </c>
      <c r="N97" s="33">
        <f t="shared" si="18"/>
        <v>0</v>
      </c>
    </row>
    <row r="98" spans="8:14" x14ac:dyDescent="0.25">
      <c r="H98" s="3">
        <v>4</v>
      </c>
      <c r="I98" s="33">
        <f t="shared" si="19"/>
        <v>11.061151079136691</v>
      </c>
      <c r="J98" s="33">
        <f t="shared" si="20"/>
        <v>0</v>
      </c>
      <c r="K98" s="34">
        <f t="shared" si="17"/>
        <v>0</v>
      </c>
      <c r="L98" s="34">
        <f>K98+K99+K100+K101</f>
        <v>0</v>
      </c>
      <c r="M98" s="34">
        <f>IF(L98=0,0,VLOOKUP('Battery Calculator'!$A$22,Kt_Data_Tables!$A$27:$GR$41,(HLOOKUP($L98,Kt_Data_Tables!$B$25:$GR$26,2)+1),FALSE))</f>
        <v>0</v>
      </c>
      <c r="N98" s="33">
        <f t="shared" si="18"/>
        <v>0</v>
      </c>
    </row>
    <row r="99" spans="8:14" x14ac:dyDescent="0.25">
      <c r="H99" s="3">
        <v>5</v>
      </c>
      <c r="I99" s="33">
        <f t="shared" si="19"/>
        <v>11.061151079136691</v>
      </c>
      <c r="J99" s="33">
        <f t="shared" si="20"/>
        <v>0</v>
      </c>
      <c r="K99" s="34">
        <f t="shared" si="17"/>
        <v>0</v>
      </c>
      <c r="L99" s="34">
        <f>K99+K100+K101</f>
        <v>0</v>
      </c>
      <c r="M99" s="34">
        <f>IF(L99=0,0,VLOOKUP('Battery Calculator'!$A$22,Kt_Data_Tables!$A$27:$GR$41,(HLOOKUP($L99,Kt_Data_Tables!$B$25:$GR$26,2)+1),FALSE))</f>
        <v>0</v>
      </c>
      <c r="N99" s="33">
        <f t="shared" si="18"/>
        <v>0</v>
      </c>
    </row>
    <row r="100" spans="8:14" x14ac:dyDescent="0.25">
      <c r="H100" s="3">
        <v>6</v>
      </c>
      <c r="I100" s="33">
        <f t="shared" si="19"/>
        <v>11.061151079136691</v>
      </c>
      <c r="J100" s="33">
        <f t="shared" si="20"/>
        <v>0</v>
      </c>
      <c r="K100" s="34">
        <f t="shared" si="17"/>
        <v>0</v>
      </c>
      <c r="L100" s="34">
        <f>K100+K101</f>
        <v>0</v>
      </c>
      <c r="M100" s="34">
        <f>IF(L100=0,0,VLOOKUP('Battery Calculator'!$A$22,Kt_Data_Tables!$A$27:$GR$41,(HLOOKUP($L100,Kt_Data_Tables!$B$25:$GR$26,2)+1),FALSE))</f>
        <v>0</v>
      </c>
      <c r="N100" s="33">
        <f t="shared" si="18"/>
        <v>0</v>
      </c>
    </row>
    <row r="101" spans="8:14" x14ac:dyDescent="0.25">
      <c r="H101" s="3">
        <v>7</v>
      </c>
      <c r="I101" s="33">
        <f t="shared" si="19"/>
        <v>11.061151079136691</v>
      </c>
      <c r="J101" s="33">
        <f t="shared" si="20"/>
        <v>0</v>
      </c>
      <c r="K101" s="34">
        <f t="shared" si="17"/>
        <v>0</v>
      </c>
      <c r="L101" s="34">
        <f>K101</f>
        <v>0</v>
      </c>
      <c r="M101" s="34">
        <f>IF(L101=0,0,VLOOKUP('Battery Calculator'!$A$22,Kt_Data_Tables!$A$27:$GR$41,(HLOOKUP($L101,Kt_Data_Tables!$B$25:$GR$26,2)+1),FALSE))</f>
        <v>0</v>
      </c>
      <c r="N101" s="33">
        <f t="shared" si="18"/>
        <v>0</v>
      </c>
    </row>
    <row r="102" spans="8:14" x14ac:dyDescent="0.25">
      <c r="M102" s="39" t="s">
        <v>41</v>
      </c>
      <c r="N102" s="49">
        <f>SUM(N95:N101)</f>
        <v>20.28946154964121</v>
      </c>
    </row>
    <row r="103" spans="8:14" x14ac:dyDescent="0.25">
      <c r="H103" s="47" t="s">
        <v>28</v>
      </c>
      <c r="I103" s="47"/>
      <c r="J103" s="47"/>
      <c r="K103" s="47"/>
      <c r="L103" s="47"/>
      <c r="M103" s="47"/>
      <c r="N103" s="47"/>
    </row>
    <row r="104" spans="8:14" x14ac:dyDescent="0.25">
      <c r="H104" s="3">
        <v>1</v>
      </c>
      <c r="I104" s="33">
        <f>E4</f>
        <v>0.26978417266187049</v>
      </c>
      <c r="J104" s="33">
        <f>I104</f>
        <v>0.26978417266187049</v>
      </c>
      <c r="K104" s="34">
        <f>F4</f>
        <v>72</v>
      </c>
      <c r="L104" s="34">
        <f>K104+K105+K106+K107+K108+K109+K110+K111</f>
        <v>72.000016666666667</v>
      </c>
      <c r="M104" s="34">
        <f>IF(L104=0,0,VLOOKUP('Battery Calculator'!$A$22,Kt_Data_Tables!$A$27:$GR$41,(HLOOKUP($L104,Kt_Data_Tables!$B$25:$GR$26,2)+1),FALSE))</f>
        <v>63.401133853859051</v>
      </c>
      <c r="N104" s="33">
        <f t="shared" ref="N104:N111" si="21">J104*M104</f>
        <v>17.104622442587871</v>
      </c>
    </row>
    <row r="105" spans="8:14" x14ac:dyDescent="0.25">
      <c r="H105" s="3">
        <v>2</v>
      </c>
      <c r="I105" s="33">
        <f>IF($F5=0,I104,$E5)</f>
        <v>11.061151079136691</v>
      </c>
      <c r="J105" s="33">
        <f>I105-I104</f>
        <v>10.791366906474821</v>
      </c>
      <c r="K105" s="34">
        <f t="shared" ref="K105:K111" si="22">F5</f>
        <v>1.6666666666666667E-5</v>
      </c>
      <c r="L105" s="34">
        <f>K105+K106+K107+K108+K109+K110+K111</f>
        <v>1.6666666666666667E-5</v>
      </c>
      <c r="M105" s="34">
        <f>IF(L105=0,0,VLOOKUP('Battery Calculator'!$A$22,Kt_Data_Tables!$A$27:$GR$41,(HLOOKUP($L105,Kt_Data_Tables!$B$25:$GR$26,2)+1),FALSE))</f>
        <v>0.29512842392027622</v>
      </c>
      <c r="N105" s="33">
        <f t="shared" si="21"/>
        <v>3.1848391070533406</v>
      </c>
    </row>
    <row r="106" spans="8:14" x14ac:dyDescent="0.25">
      <c r="H106" s="3">
        <v>3</v>
      </c>
      <c r="I106" s="33">
        <f t="shared" ref="I106:I111" si="23">IF($F6=0,I105,$E6)</f>
        <v>11.061151079136691</v>
      </c>
      <c r="J106" s="33">
        <f t="shared" ref="J106:J111" si="24">I106-I105</f>
        <v>0</v>
      </c>
      <c r="K106" s="34">
        <f t="shared" si="22"/>
        <v>0</v>
      </c>
      <c r="L106" s="34">
        <f>K106+K107+K108+K109+K110+K111</f>
        <v>0</v>
      </c>
      <c r="M106" s="34">
        <f>IF(L106=0,0,VLOOKUP('Battery Calculator'!$A$22,Kt_Data_Tables!$A$27:$GR$41,(HLOOKUP($L106,Kt_Data_Tables!$B$25:$GR$26,2)+1),FALSE))</f>
        <v>0</v>
      </c>
      <c r="N106" s="33">
        <f t="shared" si="21"/>
        <v>0</v>
      </c>
    </row>
    <row r="107" spans="8:14" x14ac:dyDescent="0.25">
      <c r="H107" s="3">
        <v>4</v>
      </c>
      <c r="I107" s="33">
        <f t="shared" si="23"/>
        <v>11.061151079136691</v>
      </c>
      <c r="J107" s="33">
        <f t="shared" si="24"/>
        <v>0</v>
      </c>
      <c r="K107" s="34">
        <f t="shared" si="22"/>
        <v>0</v>
      </c>
      <c r="L107" s="34">
        <f>K107+K108+K109+K110+K111</f>
        <v>0</v>
      </c>
      <c r="M107" s="34">
        <f>IF(L107=0,0,VLOOKUP('Battery Calculator'!$A$22,Kt_Data_Tables!$A$27:$GR$41,(HLOOKUP($L107,Kt_Data_Tables!$B$25:$GR$26,2)+1),FALSE))</f>
        <v>0</v>
      </c>
      <c r="N107" s="33">
        <f t="shared" si="21"/>
        <v>0</v>
      </c>
    </row>
    <row r="108" spans="8:14" x14ac:dyDescent="0.25">
      <c r="H108" s="3">
        <v>5</v>
      </c>
      <c r="I108" s="33">
        <f t="shared" si="23"/>
        <v>11.061151079136691</v>
      </c>
      <c r="J108" s="33">
        <f t="shared" si="24"/>
        <v>0</v>
      </c>
      <c r="K108" s="34">
        <f t="shared" si="22"/>
        <v>0</v>
      </c>
      <c r="L108" s="34">
        <f>K108+K109+K110+K111</f>
        <v>0</v>
      </c>
      <c r="M108" s="34">
        <f>IF(L108=0,0,VLOOKUP('Battery Calculator'!$A$22,Kt_Data_Tables!$A$27:$GR$41,(HLOOKUP($L108,Kt_Data_Tables!$B$25:$GR$26,2)+1),FALSE))</f>
        <v>0</v>
      </c>
      <c r="N108" s="33">
        <f t="shared" si="21"/>
        <v>0</v>
      </c>
    </row>
    <row r="109" spans="8:14" x14ac:dyDescent="0.25">
      <c r="H109" s="3">
        <v>6</v>
      </c>
      <c r="I109" s="33">
        <f t="shared" si="23"/>
        <v>11.061151079136691</v>
      </c>
      <c r="J109" s="33">
        <f t="shared" si="24"/>
        <v>0</v>
      </c>
      <c r="K109" s="34">
        <f t="shared" si="22"/>
        <v>0</v>
      </c>
      <c r="L109" s="34">
        <f>K109+K110+K111</f>
        <v>0</v>
      </c>
      <c r="M109" s="34">
        <f>IF(L109=0,0,VLOOKUP('Battery Calculator'!$A$22,Kt_Data_Tables!$A$27:$GR$41,(HLOOKUP($L109,Kt_Data_Tables!$B$25:$GR$26,2)+1),FALSE))</f>
        <v>0</v>
      </c>
      <c r="N109" s="33">
        <f t="shared" si="21"/>
        <v>0</v>
      </c>
    </row>
    <row r="110" spans="8:14" x14ac:dyDescent="0.25">
      <c r="H110" s="3">
        <v>7</v>
      </c>
      <c r="I110" s="33">
        <f t="shared" si="23"/>
        <v>11.061151079136691</v>
      </c>
      <c r="J110" s="33">
        <f t="shared" si="24"/>
        <v>0</v>
      </c>
      <c r="K110" s="34">
        <f t="shared" si="22"/>
        <v>0</v>
      </c>
      <c r="L110" s="34">
        <f>K110+K111</f>
        <v>0</v>
      </c>
      <c r="M110" s="34">
        <f>IF(L110=0,0,VLOOKUP('Battery Calculator'!$A$22,Kt_Data_Tables!$A$27:$GR$41,(HLOOKUP($L110,Kt_Data_Tables!$B$25:$GR$26,2)+1),FALSE))</f>
        <v>0</v>
      </c>
      <c r="N110" s="33">
        <f t="shared" si="21"/>
        <v>0</v>
      </c>
    </row>
    <row r="111" spans="8:14" x14ac:dyDescent="0.25">
      <c r="H111" s="3">
        <v>8</v>
      </c>
      <c r="I111" s="33">
        <f t="shared" si="23"/>
        <v>11.061151079136691</v>
      </c>
      <c r="J111" s="33">
        <f t="shared" si="24"/>
        <v>0</v>
      </c>
      <c r="K111" s="34">
        <f t="shared" si="22"/>
        <v>0</v>
      </c>
      <c r="L111" s="34">
        <f>K111</f>
        <v>0</v>
      </c>
      <c r="M111" s="34">
        <f>IF(L111=0,0,VLOOKUP('Battery Calculator'!$A$22,Kt_Data_Tables!$A$27:$GR$41,(HLOOKUP($L111,Kt_Data_Tables!$B$25:$GR$26,2)+1),FALSE))</f>
        <v>0</v>
      </c>
      <c r="N111" s="33">
        <f t="shared" si="21"/>
        <v>0</v>
      </c>
    </row>
    <row r="112" spans="8:14" x14ac:dyDescent="0.25">
      <c r="M112" s="39" t="s">
        <v>44</v>
      </c>
      <c r="N112" s="49">
        <f>SUM(N104:N111)</f>
        <v>20.28946154964121</v>
      </c>
    </row>
    <row r="116" spans="8:14" x14ac:dyDescent="0.25">
      <c r="H116" s="89" t="s">
        <v>81</v>
      </c>
      <c r="I116" s="89"/>
      <c r="J116" s="89"/>
      <c r="K116" s="89"/>
      <c r="L116" s="89"/>
      <c r="M116" s="89"/>
      <c r="N116" s="89"/>
    </row>
    <row r="117" spans="8:14" ht="39.6" x14ac:dyDescent="0.25">
      <c r="H117" s="31" t="s">
        <v>75</v>
      </c>
      <c r="I117" s="31" t="s">
        <v>29</v>
      </c>
      <c r="J117" s="31" t="s">
        <v>30</v>
      </c>
      <c r="K117" s="31" t="s">
        <v>31</v>
      </c>
      <c r="L117" s="31" t="s">
        <v>32</v>
      </c>
      <c r="M117" s="31" t="s">
        <v>33</v>
      </c>
      <c r="N117" s="31" t="s">
        <v>34</v>
      </c>
    </row>
    <row r="118" spans="8:14" x14ac:dyDescent="0.25">
      <c r="H118" s="97" t="s">
        <v>0</v>
      </c>
      <c r="I118" s="97"/>
      <c r="J118" s="97"/>
      <c r="K118" s="97"/>
      <c r="L118" s="97"/>
      <c r="M118" s="97"/>
      <c r="N118" s="97"/>
    </row>
    <row r="119" spans="8:14" x14ac:dyDescent="0.25">
      <c r="H119" s="3">
        <v>1</v>
      </c>
      <c r="I119" s="33">
        <f>E4</f>
        <v>0.26978417266187049</v>
      </c>
      <c r="J119" s="33">
        <f>I119</f>
        <v>0.26978417266187049</v>
      </c>
      <c r="K119" s="34">
        <f>F4</f>
        <v>72</v>
      </c>
      <c r="L119" s="34">
        <f>K119</f>
        <v>72</v>
      </c>
      <c r="M119" s="34">
        <f>IF(L119=0,0,VLOOKUP('Battery Calculator'!$A$22,Kt_Data_Tables!$A$49:$GR$63,(HLOOKUP($L119,Kt_Data_Tables!$B$47:$GR$48,2)+1),FALSE))</f>
        <v>67.701867222501392</v>
      </c>
      <c r="N119" s="33">
        <f>J119*M119</f>
        <v>18.264892236286347</v>
      </c>
    </row>
    <row r="120" spans="8:14" x14ac:dyDescent="0.25">
      <c r="H120" s="94"/>
      <c r="I120" s="95"/>
      <c r="J120" s="95"/>
      <c r="K120" s="95"/>
      <c r="L120" s="96"/>
      <c r="M120" s="39" t="s">
        <v>35</v>
      </c>
      <c r="N120" s="33">
        <f>N119</f>
        <v>18.264892236286347</v>
      </c>
    </row>
    <row r="121" spans="8:14" x14ac:dyDescent="0.25">
      <c r="H121" s="97" t="s">
        <v>1</v>
      </c>
      <c r="I121" s="97"/>
      <c r="J121" s="97"/>
      <c r="K121" s="97"/>
      <c r="L121" s="97"/>
      <c r="M121" s="97"/>
      <c r="N121" s="97"/>
    </row>
    <row r="122" spans="8:14" x14ac:dyDescent="0.25">
      <c r="H122" s="3">
        <v>1</v>
      </c>
      <c r="I122" s="33">
        <f>E4</f>
        <v>0.26978417266187049</v>
      </c>
      <c r="J122" s="33">
        <f>I122</f>
        <v>0.26978417266187049</v>
      </c>
      <c r="K122" s="34">
        <f>F4</f>
        <v>72</v>
      </c>
      <c r="L122" s="34">
        <f>K122+K123</f>
        <v>72.000016666666667</v>
      </c>
      <c r="M122" s="34">
        <f>IF(L122=0,0,VLOOKUP('Battery Calculator'!$A$22,Kt_Data_Tables!$A$49:$GR$63,(HLOOKUP($L122,Kt_Data_Tables!$B$47:$GR$48,2)+1),FALSE))</f>
        <v>67.701867222501392</v>
      </c>
      <c r="N122" s="33">
        <f>J122*M122</f>
        <v>18.264892236286347</v>
      </c>
    </row>
    <row r="123" spans="8:14" x14ac:dyDescent="0.25">
      <c r="H123" s="3">
        <v>2</v>
      </c>
      <c r="I123" s="33">
        <f>IF($F5=0,I122,$E5)</f>
        <v>11.061151079136691</v>
      </c>
      <c r="J123" s="33">
        <f>I123-I122</f>
        <v>10.791366906474821</v>
      </c>
      <c r="K123" s="34">
        <f>F5</f>
        <v>1.6666666666666667E-5</v>
      </c>
      <c r="L123" s="34">
        <f>K123</f>
        <v>1.6666666666666667E-5</v>
      </c>
      <c r="M123" s="34">
        <f>IF(L123=0,0,VLOOKUP('Battery Calculator'!$A$22,Kt_Data_Tables!$A$49:$GR$63,(HLOOKUP($L123,Kt_Data_Tables!$B$47:$GR$48,2)+1),FALSE))</f>
        <v>0.35546922881092247</v>
      </c>
      <c r="N123" s="33">
        <f>J123*M123</f>
        <v>3.8359988720603146</v>
      </c>
    </row>
    <row r="124" spans="8:14" x14ac:dyDescent="0.25">
      <c r="H124" s="94"/>
      <c r="I124" s="95"/>
      <c r="J124" s="95"/>
      <c r="K124" s="95"/>
      <c r="L124" s="96"/>
      <c r="M124" s="39" t="s">
        <v>36</v>
      </c>
      <c r="N124" s="33">
        <f>SUM(N122:N123)</f>
        <v>22.100891108346662</v>
      </c>
    </row>
    <row r="125" spans="8:14" x14ac:dyDescent="0.25">
      <c r="H125" s="97" t="s">
        <v>2</v>
      </c>
      <c r="I125" s="97"/>
      <c r="J125" s="97"/>
      <c r="K125" s="97"/>
      <c r="L125" s="97"/>
      <c r="M125" s="97"/>
      <c r="N125" s="97"/>
    </row>
    <row r="126" spans="8:14" x14ac:dyDescent="0.25">
      <c r="H126" s="3">
        <v>1</v>
      </c>
      <c r="I126" s="33">
        <f>E4</f>
        <v>0.26978417266187049</v>
      </c>
      <c r="J126" s="33">
        <f>I126</f>
        <v>0.26978417266187049</v>
      </c>
      <c r="K126" s="34">
        <f>F4</f>
        <v>72</v>
      </c>
      <c r="L126" s="34">
        <f>K126+K127+K128</f>
        <v>72.000016666666667</v>
      </c>
      <c r="M126" s="34">
        <f>IF(L126=0,0,VLOOKUP('Battery Calculator'!$A$22,Kt_Data_Tables!$A$49:$GR$63,(HLOOKUP($L126,Kt_Data_Tables!$B$47:$GR$48,2)+1),FALSE))</f>
        <v>67.701867222501392</v>
      </c>
      <c r="N126" s="33">
        <f>J126*M126</f>
        <v>18.264892236286347</v>
      </c>
    </row>
    <row r="127" spans="8:14" x14ac:dyDescent="0.25">
      <c r="H127" s="3">
        <v>2</v>
      </c>
      <c r="I127" s="33">
        <f>IF($F5=0,I126,$E5)</f>
        <v>11.061151079136691</v>
      </c>
      <c r="J127" s="33">
        <f>I127-I126</f>
        <v>10.791366906474821</v>
      </c>
      <c r="K127" s="34">
        <f>F5</f>
        <v>1.6666666666666667E-5</v>
      </c>
      <c r="L127" s="34">
        <f>K127+K128</f>
        <v>1.6666666666666667E-5</v>
      </c>
      <c r="M127" s="34">
        <f>IF(L127=0,0,VLOOKUP('Battery Calculator'!$A$22,Kt_Data_Tables!$A$49:$GR$63,(HLOOKUP($L127,Kt_Data_Tables!$B$47:$GR$48,2)+1),FALSE))</f>
        <v>0.35546922881092247</v>
      </c>
      <c r="N127" s="33">
        <f>J127*M127</f>
        <v>3.8359988720603146</v>
      </c>
    </row>
    <row r="128" spans="8:14" x14ac:dyDescent="0.25">
      <c r="H128" s="3">
        <v>3</v>
      </c>
      <c r="I128" s="33">
        <f>IF($F6=0,I127,$E6)</f>
        <v>11.061151079136691</v>
      </c>
      <c r="J128" s="33">
        <f>I128-I127</f>
        <v>0</v>
      </c>
      <c r="K128" s="34">
        <f>F6</f>
        <v>0</v>
      </c>
      <c r="L128" s="34">
        <f>K128</f>
        <v>0</v>
      </c>
      <c r="M128" s="34">
        <f>IF(L128=0,0,VLOOKUP('Battery Calculator'!$A$22,Kt_Data_Tables!$A$49:$GR$63,(HLOOKUP($L128,Kt_Data_Tables!$B$47:$GR$48,2)+1),FALSE))</f>
        <v>0</v>
      </c>
      <c r="N128" s="33">
        <f>J128*M128</f>
        <v>0</v>
      </c>
    </row>
    <row r="129" spans="8:14" x14ac:dyDescent="0.25">
      <c r="H129" s="43"/>
      <c r="I129" s="44"/>
      <c r="J129" s="44"/>
      <c r="K129" s="44"/>
      <c r="L129" s="45"/>
      <c r="M129" s="39" t="s">
        <v>37</v>
      </c>
      <c r="N129" s="33">
        <f>SUM(N126:N128)</f>
        <v>22.100891108346662</v>
      </c>
    </row>
    <row r="130" spans="8:14" x14ac:dyDescent="0.25">
      <c r="H130" s="47" t="s">
        <v>3</v>
      </c>
      <c r="I130" s="47"/>
      <c r="J130" s="47"/>
      <c r="K130" s="47"/>
      <c r="L130" s="47"/>
      <c r="M130" s="47"/>
      <c r="N130" s="47"/>
    </row>
    <row r="131" spans="8:14" x14ac:dyDescent="0.25">
      <c r="H131" s="3">
        <v>1</v>
      </c>
      <c r="I131" s="33">
        <f>E4</f>
        <v>0.26978417266187049</v>
      </c>
      <c r="J131" s="33">
        <f>I131</f>
        <v>0.26978417266187049</v>
      </c>
      <c r="K131" s="34">
        <f>F4</f>
        <v>72</v>
      </c>
      <c r="L131" s="34">
        <f>K131+K132+K133+K134</f>
        <v>72.000016666666667</v>
      </c>
      <c r="M131" s="34">
        <f>IF(L131=0,0,VLOOKUP('Battery Calculator'!$A$22,Kt_Data_Tables!$A$49:$GR$63,(HLOOKUP($L131,Kt_Data_Tables!$B$47:$GR$48,2)+1),FALSE))</f>
        <v>67.701867222501392</v>
      </c>
      <c r="N131" s="33">
        <f>M131*J131</f>
        <v>18.264892236286347</v>
      </c>
    </row>
    <row r="132" spans="8:14" x14ac:dyDescent="0.25">
      <c r="H132" s="3">
        <v>2</v>
      </c>
      <c r="I132" s="33">
        <f>IF($F5=0,I131,$E5)</f>
        <v>11.061151079136691</v>
      </c>
      <c r="J132" s="33">
        <f>I132-I131</f>
        <v>10.791366906474821</v>
      </c>
      <c r="K132" s="34">
        <f>F5</f>
        <v>1.6666666666666667E-5</v>
      </c>
      <c r="L132" s="34">
        <f>K132+K133+K134</f>
        <v>1.6666666666666667E-5</v>
      </c>
      <c r="M132" s="34">
        <f>IF(L132=0,0,VLOOKUP('Battery Calculator'!$A$22,Kt_Data_Tables!$A$49:$GR$63,(HLOOKUP($L132,Kt_Data_Tables!$B$47:$GR$48,2)+1),FALSE))</f>
        <v>0.35546922881092247</v>
      </c>
      <c r="N132" s="33">
        <f>M132*J132</f>
        <v>3.8359988720603146</v>
      </c>
    </row>
    <row r="133" spans="8:14" x14ac:dyDescent="0.25">
      <c r="H133" s="3">
        <v>3</v>
      </c>
      <c r="I133" s="33">
        <f>IF($F6=0,I132,$E6)</f>
        <v>11.061151079136691</v>
      </c>
      <c r="J133" s="33">
        <f>I133-I132</f>
        <v>0</v>
      </c>
      <c r="K133" s="34">
        <f>F6</f>
        <v>0</v>
      </c>
      <c r="L133" s="34">
        <f>K133+K134</f>
        <v>0</v>
      </c>
      <c r="M133" s="34">
        <f>IF(L133=0,0,VLOOKUP('Battery Calculator'!$A$22,Kt_Data_Tables!$A$49:$GR$63,(HLOOKUP($L133,Kt_Data_Tables!$B$47:$GR$48,2)+1),FALSE))</f>
        <v>0</v>
      </c>
      <c r="N133" s="33">
        <f>M133*J133</f>
        <v>0</v>
      </c>
    </row>
    <row r="134" spans="8:14" x14ac:dyDescent="0.25">
      <c r="H134" s="3">
        <v>4</v>
      </c>
      <c r="I134" s="33">
        <f>IF($F7=0,I133,$E7)</f>
        <v>11.061151079136691</v>
      </c>
      <c r="J134" s="33">
        <f>I134-I133</f>
        <v>0</v>
      </c>
      <c r="K134" s="34">
        <f>F7</f>
        <v>0</v>
      </c>
      <c r="L134" s="34">
        <f>K134</f>
        <v>0</v>
      </c>
      <c r="M134" s="34">
        <f>IF(L134=0,0,VLOOKUP('Battery Calculator'!$A$22,Kt_Data_Tables!$A$49:$GR$63,(HLOOKUP($L134,Kt_Data_Tables!$B$47:$GR$48,2)+1),FALSE))</f>
        <v>0</v>
      </c>
      <c r="N134" s="33">
        <f>M134*J134</f>
        <v>0</v>
      </c>
    </row>
    <row r="135" spans="8:14" x14ac:dyDescent="0.25">
      <c r="H135" s="43"/>
      <c r="I135" s="44"/>
      <c r="J135" s="44"/>
      <c r="K135" s="44"/>
      <c r="L135" s="45"/>
      <c r="M135" s="39" t="s">
        <v>38</v>
      </c>
      <c r="N135" s="33">
        <f>SUM(N131:N134)</f>
        <v>22.100891108346662</v>
      </c>
    </row>
    <row r="136" spans="8:14" x14ac:dyDescent="0.25">
      <c r="H136" s="47" t="s">
        <v>25</v>
      </c>
      <c r="I136" s="47"/>
      <c r="J136" s="47"/>
      <c r="K136" s="47"/>
      <c r="L136" s="47"/>
      <c r="M136" s="47"/>
      <c r="N136" s="47"/>
    </row>
    <row r="137" spans="8:14" x14ac:dyDescent="0.25">
      <c r="H137" s="3">
        <v>1</v>
      </c>
      <c r="I137" s="33">
        <f>E4</f>
        <v>0.26978417266187049</v>
      </c>
      <c r="J137" s="33">
        <f>I137</f>
        <v>0.26978417266187049</v>
      </c>
      <c r="K137" s="34">
        <f>F4</f>
        <v>72</v>
      </c>
      <c r="L137" s="34">
        <f>K137+K138+K139+K140+K141</f>
        <v>72.000016666666667</v>
      </c>
      <c r="M137" s="34">
        <f>IF(L137=0,0,VLOOKUP('Battery Calculator'!$A$22,Kt_Data_Tables!$A$49:$GR$63,(HLOOKUP($L137,Kt_Data_Tables!$B$47:$GR$48,2)+1),FALSE))</f>
        <v>67.701867222501392</v>
      </c>
      <c r="N137" s="33">
        <f>J137*M137</f>
        <v>18.264892236286347</v>
      </c>
    </row>
    <row r="138" spans="8:14" x14ac:dyDescent="0.25">
      <c r="H138" s="3">
        <v>2</v>
      </c>
      <c r="I138" s="33">
        <f>IF($F5=0,I137,$E5)</f>
        <v>11.061151079136691</v>
      </c>
      <c r="J138" s="33">
        <f>I138-I137</f>
        <v>10.791366906474821</v>
      </c>
      <c r="K138" s="34">
        <f>F5</f>
        <v>1.6666666666666667E-5</v>
      </c>
      <c r="L138" s="34">
        <f>K138+K139+K140+K141</f>
        <v>1.6666666666666667E-5</v>
      </c>
      <c r="M138" s="34">
        <f>IF(L138=0,0,VLOOKUP('Battery Calculator'!$A$22,Kt_Data_Tables!$A$49:$GR$63,(HLOOKUP($L138,Kt_Data_Tables!$B$47:$GR$48,2)+1),FALSE))</f>
        <v>0.35546922881092247</v>
      </c>
      <c r="N138" s="33">
        <f>J138*M138</f>
        <v>3.8359988720603146</v>
      </c>
    </row>
    <row r="139" spans="8:14" x14ac:dyDescent="0.25">
      <c r="H139" s="3">
        <v>3</v>
      </c>
      <c r="I139" s="33">
        <f>IF($F6=0,I138,$E6)</f>
        <v>11.061151079136691</v>
      </c>
      <c r="J139" s="33">
        <f>I139-I138</f>
        <v>0</v>
      </c>
      <c r="K139" s="34">
        <f>F6</f>
        <v>0</v>
      </c>
      <c r="L139" s="34">
        <f>K139+K140+K141</f>
        <v>0</v>
      </c>
      <c r="M139" s="34">
        <f>IF(L139=0,0,VLOOKUP('Battery Calculator'!$A$22,Kt_Data_Tables!$A$49:$GR$63,(HLOOKUP($L139,Kt_Data_Tables!$B$47:$GR$48,2)+1),FALSE))</f>
        <v>0</v>
      </c>
      <c r="N139" s="33">
        <f>J139*M139</f>
        <v>0</v>
      </c>
    </row>
    <row r="140" spans="8:14" x14ac:dyDescent="0.25">
      <c r="H140" s="3">
        <v>4</v>
      </c>
      <c r="I140" s="33">
        <f>IF($F7=0,I139,$E7)</f>
        <v>11.061151079136691</v>
      </c>
      <c r="J140" s="33">
        <f>I140-I139</f>
        <v>0</v>
      </c>
      <c r="K140" s="34">
        <f>F7</f>
        <v>0</v>
      </c>
      <c r="L140" s="34">
        <f>K140+K141</f>
        <v>0</v>
      </c>
      <c r="M140" s="34">
        <f>IF(L140=0,0,VLOOKUP('Battery Calculator'!$A$22,Kt_Data_Tables!$A$49:$GR$63,(HLOOKUP($L140,Kt_Data_Tables!$B$47:$GR$48,2)+1),FALSE))</f>
        <v>0</v>
      </c>
      <c r="N140" s="33">
        <f>J140*M140</f>
        <v>0</v>
      </c>
    </row>
    <row r="141" spans="8:14" x14ac:dyDescent="0.25">
      <c r="H141" s="3">
        <v>5</v>
      </c>
      <c r="I141" s="33">
        <f>IF($F8=0,I140,$E8)</f>
        <v>11.061151079136691</v>
      </c>
      <c r="J141" s="33">
        <f>I141-I140</f>
        <v>0</v>
      </c>
      <c r="K141" s="34">
        <f>F8</f>
        <v>0</v>
      </c>
      <c r="L141" s="34">
        <f>K141</f>
        <v>0</v>
      </c>
      <c r="M141" s="34">
        <f>IF(L141=0,0,VLOOKUP('Battery Calculator'!$A$22,Kt_Data_Tables!$A$49:$GR$63,(HLOOKUP($L141,Kt_Data_Tables!$B$47:$GR$48,2)+1),FALSE))</f>
        <v>0</v>
      </c>
      <c r="N141" s="33">
        <f>J141*M141</f>
        <v>0</v>
      </c>
    </row>
    <row r="142" spans="8:14" x14ac:dyDescent="0.25">
      <c r="H142" s="43"/>
      <c r="I142" s="44"/>
      <c r="J142" s="44"/>
      <c r="K142" s="44"/>
      <c r="L142" s="45"/>
      <c r="M142" s="39" t="s">
        <v>39</v>
      </c>
      <c r="N142" s="49">
        <f>SUM(N137:N141)</f>
        <v>22.100891108346662</v>
      </c>
    </row>
    <row r="143" spans="8:14" x14ac:dyDescent="0.25">
      <c r="H143" s="47" t="s">
        <v>26</v>
      </c>
      <c r="I143" s="47"/>
      <c r="J143" s="47"/>
      <c r="K143" s="47"/>
      <c r="L143" s="47"/>
      <c r="M143" s="47"/>
      <c r="N143" s="47"/>
    </row>
    <row r="144" spans="8:14" x14ac:dyDescent="0.25">
      <c r="H144" s="3">
        <v>1</v>
      </c>
      <c r="I144" s="33">
        <f>E4</f>
        <v>0.26978417266187049</v>
      </c>
      <c r="J144" s="33">
        <f>I144</f>
        <v>0.26978417266187049</v>
      </c>
      <c r="K144" s="34">
        <f t="shared" ref="K144:K149" si="25">F4</f>
        <v>72</v>
      </c>
      <c r="L144" s="34">
        <f>K144+K145+K146+K147+K148+K149</f>
        <v>72.000016666666667</v>
      </c>
      <c r="M144" s="34">
        <f>IF(L144=0,0,VLOOKUP('Battery Calculator'!$A$22,Kt_Data_Tables!$A$49:$GR$63,(HLOOKUP($L144,Kt_Data_Tables!$B$47:$GR$48,2)+1),FALSE))</f>
        <v>67.701867222501392</v>
      </c>
      <c r="N144" s="33">
        <f t="shared" ref="N144:N149" si="26">J144*M144</f>
        <v>18.264892236286347</v>
      </c>
    </row>
    <row r="145" spans="8:14" x14ac:dyDescent="0.25">
      <c r="H145" s="3">
        <v>2</v>
      </c>
      <c r="I145" s="33">
        <f>IF($F5=0,I144,$E5)</f>
        <v>11.061151079136691</v>
      </c>
      <c r="J145" s="33">
        <f>I145-I144</f>
        <v>10.791366906474821</v>
      </c>
      <c r="K145" s="34">
        <f t="shared" si="25"/>
        <v>1.6666666666666667E-5</v>
      </c>
      <c r="L145" s="34">
        <f>K145+K146+K147+K148+K149</f>
        <v>1.6666666666666667E-5</v>
      </c>
      <c r="M145" s="34">
        <f>IF(L145=0,0,VLOOKUP('Battery Calculator'!$A$22,Kt_Data_Tables!$A$49:$GR$63,(HLOOKUP($L145,Kt_Data_Tables!$B$47:$GR$48,2)+1),FALSE))</f>
        <v>0.35546922881092247</v>
      </c>
      <c r="N145" s="33">
        <f t="shared" si="26"/>
        <v>3.8359988720603146</v>
      </c>
    </row>
    <row r="146" spans="8:14" x14ac:dyDescent="0.25">
      <c r="H146" s="3">
        <v>3</v>
      </c>
      <c r="I146" s="33">
        <f>IF($F6=0,I145,$E6)</f>
        <v>11.061151079136691</v>
      </c>
      <c r="J146" s="33">
        <f>I146-I145</f>
        <v>0</v>
      </c>
      <c r="K146" s="34">
        <f t="shared" si="25"/>
        <v>0</v>
      </c>
      <c r="L146" s="34">
        <f>K146+K147+K148+K149</f>
        <v>0</v>
      </c>
      <c r="M146" s="34">
        <f>IF(L146=0,0,VLOOKUP('Battery Calculator'!$A$22,Kt_Data_Tables!$A$49:$GR$63,(HLOOKUP($L146,Kt_Data_Tables!$B$47:$GR$48,2)+1),FALSE))</f>
        <v>0</v>
      </c>
      <c r="N146" s="33">
        <f t="shared" si="26"/>
        <v>0</v>
      </c>
    </row>
    <row r="147" spans="8:14" x14ac:dyDescent="0.25">
      <c r="H147" s="3">
        <v>4</v>
      </c>
      <c r="I147" s="33">
        <f>IF($F7=0,I146,$E7)</f>
        <v>11.061151079136691</v>
      </c>
      <c r="J147" s="33">
        <f>I147-I146</f>
        <v>0</v>
      </c>
      <c r="K147" s="34">
        <f t="shared" si="25"/>
        <v>0</v>
      </c>
      <c r="L147" s="34">
        <f>K147+K148+K149</f>
        <v>0</v>
      </c>
      <c r="M147" s="34">
        <f>IF(L147=0,0,VLOOKUP('Battery Calculator'!$A$22,Kt_Data_Tables!$A$49:$GR$63,(HLOOKUP($L147,Kt_Data_Tables!$B$47:$GR$48,2)+1),FALSE))</f>
        <v>0</v>
      </c>
      <c r="N147" s="33">
        <f t="shared" si="26"/>
        <v>0</v>
      </c>
    </row>
    <row r="148" spans="8:14" x14ac:dyDescent="0.25">
      <c r="H148" s="3">
        <v>5</v>
      </c>
      <c r="I148" s="33">
        <f>IF($F8=0,I147,$E8)</f>
        <v>11.061151079136691</v>
      </c>
      <c r="J148" s="33">
        <f>I148-I147</f>
        <v>0</v>
      </c>
      <c r="K148" s="34">
        <f t="shared" si="25"/>
        <v>0</v>
      </c>
      <c r="L148" s="34">
        <f>K148+K149</f>
        <v>0</v>
      </c>
      <c r="M148" s="34">
        <f>IF(L148=0,0,VLOOKUP('Battery Calculator'!$A$22,Kt_Data_Tables!$A$49:$GR$63,(HLOOKUP($L148,Kt_Data_Tables!$B$47:$GR$48,2)+1),FALSE))</f>
        <v>0</v>
      </c>
      <c r="N148" s="33">
        <f t="shared" si="26"/>
        <v>0</v>
      </c>
    </row>
    <row r="149" spans="8:14" x14ac:dyDescent="0.25">
      <c r="H149" s="3">
        <v>6</v>
      </c>
      <c r="I149" s="33">
        <f>IF($F9=0,I148,$E9)</f>
        <v>11.061151079136691</v>
      </c>
      <c r="J149" s="33">
        <f>I149-I148</f>
        <v>0</v>
      </c>
      <c r="K149" s="34">
        <f t="shared" si="25"/>
        <v>0</v>
      </c>
      <c r="L149" s="34">
        <f>K149</f>
        <v>0</v>
      </c>
      <c r="M149" s="34">
        <f>IF(L149=0,0,VLOOKUP('Battery Calculator'!$A$22,Kt_Data_Tables!$A$49:$GR$63,(HLOOKUP($L149,Kt_Data_Tables!$B$47:$GR$48,2)+1),FALSE))</f>
        <v>0</v>
      </c>
      <c r="N149" s="33">
        <f t="shared" si="26"/>
        <v>0</v>
      </c>
    </row>
    <row r="150" spans="8:14" x14ac:dyDescent="0.25">
      <c r="M150" s="39" t="s">
        <v>40</v>
      </c>
      <c r="N150" s="49">
        <f>SUM(N144:N149)</f>
        <v>22.100891108346662</v>
      </c>
    </row>
    <row r="151" spans="8:14" x14ac:dyDescent="0.25">
      <c r="H151" s="47" t="s">
        <v>27</v>
      </c>
      <c r="I151" s="47"/>
      <c r="J151" s="47"/>
      <c r="K151" s="47"/>
      <c r="L151" s="47"/>
      <c r="M151" s="47"/>
      <c r="N151" s="47"/>
    </row>
    <row r="152" spans="8:14" x14ac:dyDescent="0.25">
      <c r="H152" s="3">
        <v>1</v>
      </c>
      <c r="I152" s="33">
        <f>E4</f>
        <v>0.26978417266187049</v>
      </c>
      <c r="J152" s="33">
        <f>I152</f>
        <v>0.26978417266187049</v>
      </c>
      <c r="K152" s="34">
        <f>F4</f>
        <v>72</v>
      </c>
      <c r="L152" s="34">
        <f>K152+K153+K154+K155+K156+K157+K158</f>
        <v>72.000016666666667</v>
      </c>
      <c r="M152" s="34">
        <f>IF(L152=0,0,VLOOKUP('Battery Calculator'!$A$22,Kt_Data_Tables!$A$49:$GR$63,(HLOOKUP($L152,Kt_Data_Tables!$B$47:$GR$48,2)+1),FALSE))</f>
        <v>67.701867222501392</v>
      </c>
      <c r="N152" s="33">
        <f t="shared" ref="N152:N158" si="27">J152*M152</f>
        <v>18.264892236286347</v>
      </c>
    </row>
    <row r="153" spans="8:14" x14ac:dyDescent="0.25">
      <c r="H153" s="3">
        <v>2</v>
      </c>
      <c r="I153" s="33">
        <f>IF($F5=0,I152,$E5)</f>
        <v>11.061151079136691</v>
      </c>
      <c r="J153" s="33">
        <f t="shared" ref="J153:J158" si="28">I153-I152</f>
        <v>10.791366906474821</v>
      </c>
      <c r="K153" s="34">
        <f t="shared" ref="K153:K158" si="29">F5</f>
        <v>1.6666666666666667E-5</v>
      </c>
      <c r="L153" s="34">
        <f>K153+K154+K155+K156+K157+K158</f>
        <v>1.6666666666666667E-5</v>
      </c>
      <c r="M153" s="34">
        <f>IF(L153=0,0,VLOOKUP('Battery Calculator'!$A$22,Kt_Data_Tables!$A$49:$GR$63,(HLOOKUP($L153,Kt_Data_Tables!$B$47:$GR$48,2)+1),FALSE))</f>
        <v>0.35546922881092247</v>
      </c>
      <c r="N153" s="33">
        <f t="shared" si="27"/>
        <v>3.8359988720603146</v>
      </c>
    </row>
    <row r="154" spans="8:14" x14ac:dyDescent="0.25">
      <c r="H154" s="3">
        <v>3</v>
      </c>
      <c r="I154" s="33">
        <f t="shared" ref="I154:I158" si="30">IF($F6=0,I153,$E6)</f>
        <v>11.061151079136691</v>
      </c>
      <c r="J154" s="33">
        <f t="shared" si="28"/>
        <v>0</v>
      </c>
      <c r="K154" s="34">
        <f t="shared" si="29"/>
        <v>0</v>
      </c>
      <c r="L154" s="34">
        <f>K154+K155+K156+K157+K158</f>
        <v>0</v>
      </c>
      <c r="M154" s="34">
        <f>IF(L154=0,0,VLOOKUP('Battery Calculator'!$A$22,Kt_Data_Tables!$A$49:$GR$63,(HLOOKUP($L154,Kt_Data_Tables!$B$47:$GR$48,2)+1),FALSE))</f>
        <v>0</v>
      </c>
      <c r="N154" s="33">
        <f t="shared" si="27"/>
        <v>0</v>
      </c>
    </row>
    <row r="155" spans="8:14" x14ac:dyDescent="0.25">
      <c r="H155" s="3">
        <v>4</v>
      </c>
      <c r="I155" s="33">
        <f t="shared" si="30"/>
        <v>11.061151079136691</v>
      </c>
      <c r="J155" s="33">
        <f t="shared" si="28"/>
        <v>0</v>
      </c>
      <c r="K155" s="34">
        <f t="shared" si="29"/>
        <v>0</v>
      </c>
      <c r="L155" s="34">
        <f>K155+K156+K157+K158</f>
        <v>0</v>
      </c>
      <c r="M155" s="34">
        <f>IF(L155=0,0,VLOOKUP('Battery Calculator'!$A$22,Kt_Data_Tables!$A$49:$GR$63,(HLOOKUP($L155,Kt_Data_Tables!$B$47:$GR$48,2)+1),FALSE))</f>
        <v>0</v>
      </c>
      <c r="N155" s="33">
        <f t="shared" si="27"/>
        <v>0</v>
      </c>
    </row>
    <row r="156" spans="8:14" x14ac:dyDescent="0.25">
      <c r="H156" s="3">
        <v>5</v>
      </c>
      <c r="I156" s="33">
        <f t="shared" si="30"/>
        <v>11.061151079136691</v>
      </c>
      <c r="J156" s="33">
        <f t="shared" si="28"/>
        <v>0</v>
      </c>
      <c r="K156" s="34">
        <f t="shared" si="29"/>
        <v>0</v>
      </c>
      <c r="L156" s="34">
        <f>K156+K157+K158</f>
        <v>0</v>
      </c>
      <c r="M156" s="34">
        <f>IF(L156=0,0,VLOOKUP('Battery Calculator'!$A$22,Kt_Data_Tables!$A$49:$GR$63,(HLOOKUP($L156,Kt_Data_Tables!$B$47:$GR$48,2)+1),FALSE))</f>
        <v>0</v>
      </c>
      <c r="N156" s="33">
        <f t="shared" si="27"/>
        <v>0</v>
      </c>
    </row>
    <row r="157" spans="8:14" x14ac:dyDescent="0.25">
      <c r="H157" s="3">
        <v>6</v>
      </c>
      <c r="I157" s="33">
        <f t="shared" si="30"/>
        <v>11.061151079136691</v>
      </c>
      <c r="J157" s="33">
        <f t="shared" si="28"/>
        <v>0</v>
      </c>
      <c r="K157" s="34">
        <f t="shared" si="29"/>
        <v>0</v>
      </c>
      <c r="L157" s="34">
        <f>K157+K158</f>
        <v>0</v>
      </c>
      <c r="M157" s="34">
        <f>IF(L157=0,0,VLOOKUP('Battery Calculator'!$A$22,Kt_Data_Tables!$A$49:$GR$63,(HLOOKUP($L157,Kt_Data_Tables!$B$47:$GR$48,2)+1),FALSE))</f>
        <v>0</v>
      </c>
      <c r="N157" s="33">
        <f t="shared" si="27"/>
        <v>0</v>
      </c>
    </row>
    <row r="158" spans="8:14" x14ac:dyDescent="0.25">
      <c r="H158" s="3">
        <v>7</v>
      </c>
      <c r="I158" s="33">
        <f t="shared" si="30"/>
        <v>11.061151079136691</v>
      </c>
      <c r="J158" s="33">
        <f t="shared" si="28"/>
        <v>0</v>
      </c>
      <c r="K158" s="34">
        <f t="shared" si="29"/>
        <v>0</v>
      </c>
      <c r="L158" s="34">
        <f>K158</f>
        <v>0</v>
      </c>
      <c r="M158" s="34">
        <f>IF(L158=0,0,VLOOKUP('Battery Calculator'!$A$22,Kt_Data_Tables!$A$49:$GR$63,(HLOOKUP($L158,Kt_Data_Tables!$B$47:$GR$48,2)+1),FALSE))</f>
        <v>0</v>
      </c>
      <c r="N158" s="33">
        <f t="shared" si="27"/>
        <v>0</v>
      </c>
    </row>
    <row r="159" spans="8:14" x14ac:dyDescent="0.25">
      <c r="M159" s="39" t="s">
        <v>41</v>
      </c>
      <c r="N159" s="49">
        <f>SUM(N152:N158)</f>
        <v>22.100891108346662</v>
      </c>
    </row>
    <row r="160" spans="8:14" x14ac:dyDescent="0.25">
      <c r="H160" s="47" t="s">
        <v>28</v>
      </c>
      <c r="I160" s="47"/>
      <c r="J160" s="47"/>
      <c r="K160" s="47"/>
      <c r="L160" s="47"/>
      <c r="M160" s="47"/>
      <c r="N160" s="47"/>
    </row>
    <row r="161" spans="8:14" x14ac:dyDescent="0.25">
      <c r="H161" s="3">
        <v>1</v>
      </c>
      <c r="I161" s="33">
        <f>E4</f>
        <v>0.26978417266187049</v>
      </c>
      <c r="J161" s="33">
        <f>I161</f>
        <v>0.26978417266187049</v>
      </c>
      <c r="K161" s="34">
        <f>F4</f>
        <v>72</v>
      </c>
      <c r="L161" s="34">
        <f>K161+K162+K163+K164+K165+K166+K167+K168</f>
        <v>72.000016666666667</v>
      </c>
      <c r="M161" s="34">
        <f>IF(L161=0,0,VLOOKUP('Battery Calculator'!$A$22,Kt_Data_Tables!$A$49:$GR$63,(HLOOKUP($L161,Kt_Data_Tables!$B$47:$GR$48,2)+1),FALSE))</f>
        <v>67.701867222501392</v>
      </c>
      <c r="N161" s="33">
        <f t="shared" ref="N161:N168" si="31">J161*M161</f>
        <v>18.264892236286347</v>
      </c>
    </row>
    <row r="162" spans="8:14" x14ac:dyDescent="0.25">
      <c r="H162" s="3">
        <v>2</v>
      </c>
      <c r="I162" s="33">
        <f>IF($F5=0,I161,$E5)</f>
        <v>11.061151079136691</v>
      </c>
      <c r="J162" s="33">
        <f>I162-I161</f>
        <v>10.791366906474821</v>
      </c>
      <c r="K162" s="34">
        <f t="shared" ref="K162:K168" si="32">F5</f>
        <v>1.6666666666666667E-5</v>
      </c>
      <c r="L162" s="34">
        <f>K162+K163+K164+K165+K166+K167+K168</f>
        <v>1.6666666666666667E-5</v>
      </c>
      <c r="M162" s="34">
        <f>IF(L162=0,0,VLOOKUP('Battery Calculator'!$A$22,Kt_Data_Tables!$A$49:$GR$63,(HLOOKUP($L162,Kt_Data_Tables!$B$47:$GR$48,2)+1),FALSE))</f>
        <v>0.35546922881092247</v>
      </c>
      <c r="N162" s="33">
        <f t="shared" si="31"/>
        <v>3.8359988720603146</v>
      </c>
    </row>
    <row r="163" spans="8:14" x14ac:dyDescent="0.25">
      <c r="H163" s="3">
        <v>3</v>
      </c>
      <c r="I163" s="33">
        <f t="shared" ref="I163:I168" si="33">IF($F6=0,I162,$E6)</f>
        <v>11.061151079136691</v>
      </c>
      <c r="J163" s="33">
        <f t="shared" ref="J163:J168" si="34">I163-I162</f>
        <v>0</v>
      </c>
      <c r="K163" s="34">
        <f t="shared" si="32"/>
        <v>0</v>
      </c>
      <c r="L163" s="34">
        <f>K163+K164+K165+K166+K167+K168</f>
        <v>0</v>
      </c>
      <c r="M163" s="34">
        <f>IF(L163=0,0,VLOOKUP('Battery Calculator'!$A$22,Kt_Data_Tables!$A$49:$GR$63,(HLOOKUP($L163,Kt_Data_Tables!$B$47:$GR$48,2)+1),FALSE))</f>
        <v>0</v>
      </c>
      <c r="N163" s="33">
        <f t="shared" si="31"/>
        <v>0</v>
      </c>
    </row>
    <row r="164" spans="8:14" x14ac:dyDescent="0.25">
      <c r="H164" s="3">
        <v>4</v>
      </c>
      <c r="I164" s="33">
        <f t="shared" si="33"/>
        <v>11.061151079136691</v>
      </c>
      <c r="J164" s="33">
        <f t="shared" si="34"/>
        <v>0</v>
      </c>
      <c r="K164" s="34">
        <f t="shared" si="32"/>
        <v>0</v>
      </c>
      <c r="L164" s="34">
        <f>K164+K165+K166+K167+K168</f>
        <v>0</v>
      </c>
      <c r="M164" s="34">
        <f>IF(L164=0,0,VLOOKUP('Battery Calculator'!$A$22,Kt_Data_Tables!$A$49:$GR$63,(HLOOKUP($L164,Kt_Data_Tables!$B$47:$GR$48,2)+1),FALSE))</f>
        <v>0</v>
      </c>
      <c r="N164" s="33">
        <f t="shared" si="31"/>
        <v>0</v>
      </c>
    </row>
    <row r="165" spans="8:14" x14ac:dyDescent="0.25">
      <c r="H165" s="3">
        <v>5</v>
      </c>
      <c r="I165" s="33">
        <f t="shared" si="33"/>
        <v>11.061151079136691</v>
      </c>
      <c r="J165" s="33">
        <f t="shared" si="34"/>
        <v>0</v>
      </c>
      <c r="K165" s="34">
        <f t="shared" si="32"/>
        <v>0</v>
      </c>
      <c r="L165" s="34">
        <f>K165+K166+K167+K168</f>
        <v>0</v>
      </c>
      <c r="M165" s="34">
        <f>IF(L165=0,0,VLOOKUP('Battery Calculator'!$A$22,Kt_Data_Tables!$A$49:$GR$63,(HLOOKUP($L165,Kt_Data_Tables!$B$47:$GR$48,2)+1),FALSE))</f>
        <v>0</v>
      </c>
      <c r="N165" s="33">
        <f t="shared" si="31"/>
        <v>0</v>
      </c>
    </row>
    <row r="166" spans="8:14" x14ac:dyDescent="0.25">
      <c r="H166" s="3">
        <v>6</v>
      </c>
      <c r="I166" s="33">
        <f t="shared" si="33"/>
        <v>11.061151079136691</v>
      </c>
      <c r="J166" s="33">
        <f t="shared" si="34"/>
        <v>0</v>
      </c>
      <c r="K166" s="34">
        <f t="shared" si="32"/>
        <v>0</v>
      </c>
      <c r="L166" s="34">
        <f>K166+K167+K168</f>
        <v>0</v>
      </c>
      <c r="M166" s="34">
        <f>IF(L166=0,0,VLOOKUP('Battery Calculator'!$A$22,Kt_Data_Tables!$A$49:$GR$63,(HLOOKUP($L166,Kt_Data_Tables!$B$47:$GR$48,2)+1),FALSE))</f>
        <v>0</v>
      </c>
      <c r="N166" s="33">
        <f t="shared" si="31"/>
        <v>0</v>
      </c>
    </row>
    <row r="167" spans="8:14" x14ac:dyDescent="0.25">
      <c r="H167" s="3">
        <v>7</v>
      </c>
      <c r="I167" s="33">
        <f t="shared" si="33"/>
        <v>11.061151079136691</v>
      </c>
      <c r="J167" s="33">
        <f t="shared" si="34"/>
        <v>0</v>
      </c>
      <c r="K167" s="34">
        <f t="shared" si="32"/>
        <v>0</v>
      </c>
      <c r="L167" s="34">
        <f>K167+K168</f>
        <v>0</v>
      </c>
      <c r="M167" s="34">
        <f>IF(L167=0,0,VLOOKUP('Battery Calculator'!$A$22,Kt_Data_Tables!$A$49:$GR$63,(HLOOKUP($L167,Kt_Data_Tables!$B$47:$GR$48,2)+1),FALSE))</f>
        <v>0</v>
      </c>
      <c r="N167" s="33">
        <f t="shared" si="31"/>
        <v>0</v>
      </c>
    </row>
    <row r="168" spans="8:14" x14ac:dyDescent="0.25">
      <c r="H168" s="3">
        <v>8</v>
      </c>
      <c r="I168" s="33">
        <f t="shared" si="33"/>
        <v>11.061151079136691</v>
      </c>
      <c r="J168" s="33">
        <f t="shared" si="34"/>
        <v>0</v>
      </c>
      <c r="K168" s="34">
        <f t="shared" si="32"/>
        <v>0</v>
      </c>
      <c r="L168" s="34">
        <f>K168</f>
        <v>0</v>
      </c>
      <c r="M168" s="34">
        <f>IF(L168=0,0,VLOOKUP('Battery Calculator'!$A$22,Kt_Data_Tables!$A$49:$GR$63,(HLOOKUP($L168,Kt_Data_Tables!$B$47:$GR$48,2)+1),FALSE))</f>
        <v>0</v>
      </c>
      <c r="N168" s="33">
        <f t="shared" si="31"/>
        <v>0</v>
      </c>
    </row>
    <row r="169" spans="8:14" x14ac:dyDescent="0.25">
      <c r="M169" s="39" t="s">
        <v>44</v>
      </c>
      <c r="N169" s="49">
        <f>SUM(N161:N168)</f>
        <v>22.100891108346662</v>
      </c>
    </row>
  </sheetData>
  <sortState ref="A8:B22">
    <sortCondition ref="A176"/>
  </sortState>
  <mergeCells count="22">
    <mergeCell ref="H125:N125"/>
    <mergeCell ref="H68:N68"/>
    <mergeCell ref="H116:N116"/>
    <mergeCell ref="H118:N118"/>
    <mergeCell ref="H120:L120"/>
    <mergeCell ref="H121:N121"/>
    <mergeCell ref="H124:L124"/>
    <mergeCell ref="P2:S2"/>
    <mergeCell ref="H59:N59"/>
    <mergeCell ref="H61:N61"/>
    <mergeCell ref="H63:L63"/>
    <mergeCell ref="H64:N64"/>
    <mergeCell ref="H67:L67"/>
    <mergeCell ref="H10:L10"/>
    <mergeCell ref="H11:N11"/>
    <mergeCell ref="A2:B2"/>
    <mergeCell ref="A1:B1"/>
    <mergeCell ref="D2:F2"/>
    <mergeCell ref="H2:N2"/>
    <mergeCell ref="H4:N4"/>
    <mergeCell ref="H6:L6"/>
    <mergeCell ref="H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Battery Calculator</vt:lpstr>
      <vt:lpstr>Kt_Data_Tables</vt:lpstr>
      <vt:lpstr>Data_Enersys_VRLA</vt:lpstr>
      <vt:lpstr>Calculations</vt:lpstr>
    </vt:vector>
  </TitlesOfParts>
  <Company>WPD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Battery Calculator For EE SPEC 24/4</dc:title>
  <dc:creator>Graham Brewster</dc:creator>
  <cp:lastModifiedBy>Brewster, Graham P.</cp:lastModifiedBy>
  <cp:lastPrinted>2011-02-11T15:05:38Z</cp:lastPrinted>
  <dcterms:created xsi:type="dcterms:W3CDTF">2007-11-23T11:36:18Z</dcterms:created>
  <dcterms:modified xsi:type="dcterms:W3CDTF">2021-02-01T12:48:29Z</dcterms:modified>
</cp:coreProperties>
</file>