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8C1" lockStructure="1"/>
  <bookViews>
    <workbookView xWindow="0" yWindow="60" windowWidth="15576" windowHeight="11760" tabRatio="729"/>
  </bookViews>
  <sheets>
    <sheet name="Battery Calculator" sheetId="13" r:id="rId1"/>
    <sheet name="Kt_Data_Tables" sheetId="14" state="hidden" r:id="rId2"/>
    <sheet name="Data_Enersys_VRLA" sheetId="15" state="hidden" r:id="rId3"/>
    <sheet name="Calculations" sheetId="21" state="hidden" r:id="rId4"/>
  </sheets>
  <calcPr calcId="145621"/>
</workbook>
</file>

<file path=xl/calcChain.xml><?xml version="1.0" encoding="utf-8"?>
<calcChain xmlns="http://schemas.openxmlformats.org/spreadsheetml/2006/main">
  <c r="C18" i="13" l="1"/>
  <c r="A19" i="13"/>
  <c r="B4" i="13" l="1"/>
  <c r="B22" i="13" s="1"/>
  <c r="R7" i="21" l="1"/>
  <c r="Q7" i="21"/>
  <c r="S7" i="21"/>
  <c r="P7" i="21"/>
  <c r="M54" i="21"/>
  <c r="M53" i="21"/>
  <c r="M52" i="21"/>
  <c r="M51" i="21"/>
  <c r="M50" i="21"/>
  <c r="M44" i="21"/>
  <c r="M43" i="21"/>
  <c r="M42" i="21"/>
  <c r="M41" i="21"/>
  <c r="M35" i="21"/>
  <c r="M34" i="21"/>
  <c r="M33" i="21"/>
  <c r="M27" i="21"/>
  <c r="M26" i="21"/>
  <c r="M20" i="21"/>
  <c r="M168" i="21"/>
  <c r="M167" i="21"/>
  <c r="M166" i="21"/>
  <c r="M165" i="21"/>
  <c r="M164" i="21"/>
  <c r="M158" i="21"/>
  <c r="M157" i="21"/>
  <c r="M156" i="21"/>
  <c r="M155" i="21"/>
  <c r="M149" i="21"/>
  <c r="M148" i="21"/>
  <c r="M147" i="21"/>
  <c r="M141" i="21"/>
  <c r="M140" i="21"/>
  <c r="M134" i="21"/>
  <c r="M111" i="21"/>
  <c r="M110" i="21"/>
  <c r="M109" i="21"/>
  <c r="M108" i="21"/>
  <c r="M107" i="21"/>
  <c r="M101" i="21"/>
  <c r="M100" i="21"/>
  <c r="M99" i="21"/>
  <c r="M98" i="21"/>
  <c r="M92" i="21"/>
  <c r="M91" i="21"/>
  <c r="M90" i="21"/>
  <c r="M84" i="21"/>
  <c r="M83" i="21"/>
  <c r="M77" i="21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K168" i="21" l="1"/>
  <c r="K167" i="21"/>
  <c r="L167" i="21" s="1"/>
  <c r="K166" i="21"/>
  <c r="K165" i="21"/>
  <c r="L165" i="21" s="1"/>
  <c r="K164" i="21"/>
  <c r="K158" i="21"/>
  <c r="K157" i="21"/>
  <c r="K156" i="21"/>
  <c r="K155" i="21"/>
  <c r="K149" i="21"/>
  <c r="K148" i="21"/>
  <c r="K147" i="21"/>
  <c r="K141" i="21"/>
  <c r="K140" i="21"/>
  <c r="K134" i="21"/>
  <c r="L168" i="21"/>
  <c r="L164" i="21"/>
  <c r="L158" i="21"/>
  <c r="L156" i="21"/>
  <c r="L149" i="21"/>
  <c r="L148" i="21"/>
  <c r="L147" i="21"/>
  <c r="L141" i="21"/>
  <c r="L134" i="21"/>
  <c r="K111" i="21"/>
  <c r="K110" i="21"/>
  <c r="K109" i="21"/>
  <c r="K108" i="21"/>
  <c r="L108" i="21" s="1"/>
  <c r="K107" i="21"/>
  <c r="K101" i="21"/>
  <c r="K100" i="21"/>
  <c r="K99" i="21"/>
  <c r="K98" i="21"/>
  <c r="K92" i="21"/>
  <c r="K91" i="21"/>
  <c r="K90" i="21"/>
  <c r="K84" i="21"/>
  <c r="K83" i="21"/>
  <c r="K77" i="21"/>
  <c r="L111" i="21"/>
  <c r="L110" i="21"/>
  <c r="L109" i="21"/>
  <c r="L101" i="21"/>
  <c r="L100" i="21"/>
  <c r="L99" i="21"/>
  <c r="L98" i="21"/>
  <c r="L92" i="21"/>
  <c r="L91" i="21"/>
  <c r="L90" i="21"/>
  <c r="L84" i="21"/>
  <c r="L83" i="21"/>
  <c r="L77" i="21"/>
  <c r="AV66" i="14"/>
  <c r="AS66" i="14" s="1"/>
  <c r="AB66" i="14"/>
  <c r="Z66" i="14"/>
  <c r="Y66" i="14" s="1"/>
  <c r="X66" i="14"/>
  <c r="V66" i="14"/>
  <c r="T66" i="14"/>
  <c r="R66" i="14"/>
  <c r="Q66" i="14"/>
  <c r="O66" i="14"/>
  <c r="L66" i="14"/>
  <c r="J66" i="14"/>
  <c r="I66" i="14"/>
  <c r="H66" i="14"/>
  <c r="AV65" i="14"/>
  <c r="AB65" i="14"/>
  <c r="Z65" i="14"/>
  <c r="X65" i="14"/>
  <c r="V65" i="14"/>
  <c r="T65" i="14"/>
  <c r="R65" i="14"/>
  <c r="Q65" i="14"/>
  <c r="O65" i="14"/>
  <c r="L65" i="14"/>
  <c r="J65" i="14"/>
  <c r="I65" i="14"/>
  <c r="H65" i="14"/>
  <c r="AV64" i="14"/>
  <c r="AB64" i="14"/>
  <c r="Z64" i="14"/>
  <c r="X64" i="14"/>
  <c r="V64" i="14"/>
  <c r="T64" i="14"/>
  <c r="R64" i="14"/>
  <c r="Q64" i="14"/>
  <c r="O64" i="14"/>
  <c r="L64" i="14"/>
  <c r="J64" i="14"/>
  <c r="I64" i="14"/>
  <c r="H64" i="14"/>
  <c r="AV63" i="14"/>
  <c r="AB63" i="14"/>
  <c r="Z63" i="14"/>
  <c r="X63" i="14"/>
  <c r="Y63" i="14" s="1"/>
  <c r="V63" i="14"/>
  <c r="T63" i="14"/>
  <c r="R63" i="14"/>
  <c r="Q63" i="14"/>
  <c r="O63" i="14"/>
  <c r="L63" i="14"/>
  <c r="J63" i="14"/>
  <c r="I63" i="14"/>
  <c r="H63" i="14"/>
  <c r="AV62" i="14"/>
  <c r="AB62" i="14"/>
  <c r="Z62" i="14"/>
  <c r="X62" i="14"/>
  <c r="V62" i="14"/>
  <c r="T62" i="14"/>
  <c r="R62" i="14"/>
  <c r="Q62" i="14"/>
  <c r="O62" i="14"/>
  <c r="L62" i="14"/>
  <c r="J62" i="14"/>
  <c r="I62" i="14"/>
  <c r="H62" i="14"/>
  <c r="AV61" i="14"/>
  <c r="AB61" i="14"/>
  <c r="Z61" i="14"/>
  <c r="X61" i="14"/>
  <c r="V61" i="14"/>
  <c r="T61" i="14"/>
  <c r="R61" i="14"/>
  <c r="Q61" i="14"/>
  <c r="O61" i="14"/>
  <c r="L61" i="14"/>
  <c r="J61" i="14"/>
  <c r="I61" i="14"/>
  <c r="H61" i="14"/>
  <c r="AV60" i="14"/>
  <c r="AB60" i="14"/>
  <c r="Z60" i="14"/>
  <c r="X60" i="14"/>
  <c r="V60" i="14"/>
  <c r="T60" i="14"/>
  <c r="R60" i="14"/>
  <c r="Q60" i="14"/>
  <c r="O60" i="14"/>
  <c r="L60" i="14"/>
  <c r="J60" i="14"/>
  <c r="I60" i="14"/>
  <c r="H60" i="14"/>
  <c r="AV59" i="14"/>
  <c r="AB59" i="14"/>
  <c r="Z59" i="14"/>
  <c r="X59" i="14"/>
  <c r="V59" i="14"/>
  <c r="T59" i="14"/>
  <c r="R59" i="14"/>
  <c r="Q59" i="14"/>
  <c r="O59" i="14"/>
  <c r="L59" i="14"/>
  <c r="J59" i="14"/>
  <c r="I59" i="14"/>
  <c r="H59" i="14"/>
  <c r="G59" i="14" s="1"/>
  <c r="AV58" i="14"/>
  <c r="AB58" i="14"/>
  <c r="Z58" i="14"/>
  <c r="X58" i="14"/>
  <c r="V58" i="14"/>
  <c r="T58" i="14"/>
  <c r="R58" i="14"/>
  <c r="Q58" i="14"/>
  <c r="O58" i="14"/>
  <c r="P58" i="14" s="1"/>
  <c r="L58" i="14"/>
  <c r="J58" i="14"/>
  <c r="I58" i="14"/>
  <c r="H58" i="14"/>
  <c r="G58" i="14" s="1"/>
  <c r="AV57" i="14"/>
  <c r="AB57" i="14"/>
  <c r="Z57" i="14"/>
  <c r="X57" i="14"/>
  <c r="V57" i="14"/>
  <c r="T57" i="14"/>
  <c r="R57" i="14"/>
  <c r="Q57" i="14"/>
  <c r="O57" i="14"/>
  <c r="L57" i="14"/>
  <c r="J57" i="14"/>
  <c r="I57" i="14"/>
  <c r="H57" i="14"/>
  <c r="AV56" i="14"/>
  <c r="AB56" i="14"/>
  <c r="Z56" i="14"/>
  <c r="X56" i="14"/>
  <c r="V56" i="14"/>
  <c r="T56" i="14"/>
  <c r="R56" i="14"/>
  <c r="Q56" i="14"/>
  <c r="O56" i="14"/>
  <c r="L56" i="14"/>
  <c r="J56" i="14"/>
  <c r="I56" i="14"/>
  <c r="H56" i="14"/>
  <c r="AV55" i="14"/>
  <c r="AB55" i="14"/>
  <c r="Z55" i="14"/>
  <c r="X55" i="14"/>
  <c r="V55" i="14"/>
  <c r="T55" i="14"/>
  <c r="R55" i="14"/>
  <c r="Q55" i="14"/>
  <c r="O55" i="14"/>
  <c r="L55" i="14"/>
  <c r="J55" i="14"/>
  <c r="I55" i="14"/>
  <c r="H55" i="14"/>
  <c r="AV54" i="14"/>
  <c r="AB54" i="14"/>
  <c r="Z54" i="14"/>
  <c r="X54" i="14"/>
  <c r="V54" i="14"/>
  <c r="T54" i="14"/>
  <c r="R54" i="14"/>
  <c r="Q54" i="14"/>
  <c r="O54" i="14"/>
  <c r="L54" i="14"/>
  <c r="J54" i="14"/>
  <c r="I54" i="14"/>
  <c r="H54" i="14"/>
  <c r="AV53" i="14"/>
  <c r="AB53" i="14"/>
  <c r="Z53" i="14"/>
  <c r="Y53" i="14" s="1"/>
  <c r="X53" i="14"/>
  <c r="V53" i="14"/>
  <c r="T53" i="14"/>
  <c r="R53" i="14"/>
  <c r="Q53" i="14"/>
  <c r="O53" i="14"/>
  <c r="L53" i="14"/>
  <c r="J53" i="14"/>
  <c r="I53" i="14"/>
  <c r="H53" i="14"/>
  <c r="AV52" i="14"/>
  <c r="AB52" i="14"/>
  <c r="Z52" i="14"/>
  <c r="X52" i="14"/>
  <c r="V52" i="14"/>
  <c r="T52" i="14"/>
  <c r="R52" i="14"/>
  <c r="Q52" i="14"/>
  <c r="O52" i="14"/>
  <c r="L52" i="14"/>
  <c r="J52" i="14"/>
  <c r="I52" i="14"/>
  <c r="H52" i="14"/>
  <c r="AV51" i="14"/>
  <c r="AB51" i="14"/>
  <c r="Z51" i="14"/>
  <c r="X51" i="14"/>
  <c r="V51" i="14"/>
  <c r="T51" i="14"/>
  <c r="R51" i="14"/>
  <c r="Q51" i="14"/>
  <c r="O51" i="14"/>
  <c r="L51" i="14"/>
  <c r="J51" i="14"/>
  <c r="I51" i="14"/>
  <c r="H51" i="14"/>
  <c r="AU66" i="14"/>
  <c r="AW66" i="14" s="1"/>
  <c r="AX66" i="14" s="1"/>
  <c r="AY66" i="14" s="1"/>
  <c r="AZ66" i="14" s="1"/>
  <c r="BA66" i="14" s="1"/>
  <c r="BB66" i="14" s="1"/>
  <c r="BC66" i="14" s="1"/>
  <c r="BD66" i="14" s="1"/>
  <c r="BE66" i="14" s="1"/>
  <c r="BF66" i="14" s="1"/>
  <c r="BG66" i="14" s="1"/>
  <c r="BH66" i="14" s="1"/>
  <c r="BI66" i="14" s="1"/>
  <c r="BJ66" i="14" s="1"/>
  <c r="BK66" i="14" s="1"/>
  <c r="BL66" i="14" s="1"/>
  <c r="BM66" i="14" s="1"/>
  <c r="BN66" i="14" s="1"/>
  <c r="BO66" i="14" s="1"/>
  <c r="BP66" i="14" s="1"/>
  <c r="BQ66" i="14" s="1"/>
  <c r="BR66" i="14" s="1"/>
  <c r="BS66" i="14" s="1"/>
  <c r="BT66" i="14" s="1"/>
  <c r="BU66" i="14" s="1"/>
  <c r="BV66" i="14" s="1"/>
  <c r="BW66" i="14" s="1"/>
  <c r="BX66" i="14" s="1"/>
  <c r="BY66" i="14" s="1"/>
  <c r="BZ66" i="14" s="1"/>
  <c r="CA66" i="14" s="1"/>
  <c r="CB66" i="14" s="1"/>
  <c r="CC66" i="14" s="1"/>
  <c r="CD66" i="14" s="1"/>
  <c r="CE66" i="14" s="1"/>
  <c r="CF66" i="14" s="1"/>
  <c r="CG66" i="14" s="1"/>
  <c r="CH66" i="14" s="1"/>
  <c r="CI66" i="14" s="1"/>
  <c r="CJ66" i="14" s="1"/>
  <c r="CK66" i="14" s="1"/>
  <c r="CL66" i="14" s="1"/>
  <c r="CM66" i="14" s="1"/>
  <c r="CN66" i="14" s="1"/>
  <c r="CO66" i="14" s="1"/>
  <c r="CP66" i="14" s="1"/>
  <c r="CQ66" i="14" s="1"/>
  <c r="CR66" i="14" s="1"/>
  <c r="CS66" i="14" s="1"/>
  <c r="CT66" i="14" s="1"/>
  <c r="CU66" i="14" s="1"/>
  <c r="CV66" i="14" s="1"/>
  <c r="CW66" i="14" s="1"/>
  <c r="CX66" i="14" s="1"/>
  <c r="CY66" i="14" s="1"/>
  <c r="CZ66" i="14" s="1"/>
  <c r="DA66" i="14" s="1"/>
  <c r="DB66" i="14" s="1"/>
  <c r="DC66" i="14" s="1"/>
  <c r="DD66" i="14" s="1"/>
  <c r="DE66" i="14" s="1"/>
  <c r="DF66" i="14" s="1"/>
  <c r="DG66" i="14" s="1"/>
  <c r="DH66" i="14" s="1"/>
  <c r="DI66" i="14" s="1"/>
  <c r="DJ66" i="14" s="1"/>
  <c r="DK66" i="14" s="1"/>
  <c r="DL66" i="14" s="1"/>
  <c r="DM66" i="14" s="1"/>
  <c r="DN66" i="14" s="1"/>
  <c r="DO66" i="14" s="1"/>
  <c r="DP66" i="14" s="1"/>
  <c r="DQ66" i="14" s="1"/>
  <c r="DR66" i="14" s="1"/>
  <c r="DS66" i="14" s="1"/>
  <c r="DT66" i="14" s="1"/>
  <c r="DU66" i="14" s="1"/>
  <c r="DV66" i="14" s="1"/>
  <c r="DW66" i="14" s="1"/>
  <c r="DX66" i="14" s="1"/>
  <c r="DY66" i="14" s="1"/>
  <c r="DZ66" i="14" s="1"/>
  <c r="EA66" i="14" s="1"/>
  <c r="EB66" i="14" s="1"/>
  <c r="EC66" i="14" s="1"/>
  <c r="ED66" i="14" s="1"/>
  <c r="EE66" i="14" s="1"/>
  <c r="EF66" i="14" s="1"/>
  <c r="EG66" i="14" s="1"/>
  <c r="EH66" i="14" s="1"/>
  <c r="EI66" i="14" s="1"/>
  <c r="EJ66" i="14" s="1"/>
  <c r="EK66" i="14" s="1"/>
  <c r="EL66" i="14" s="1"/>
  <c r="EM66" i="14" s="1"/>
  <c r="EN66" i="14" s="1"/>
  <c r="EO66" i="14" s="1"/>
  <c r="EP66" i="14" s="1"/>
  <c r="EQ66" i="14" s="1"/>
  <c r="ER66" i="14" s="1"/>
  <c r="ES66" i="14" s="1"/>
  <c r="ET66" i="14" s="1"/>
  <c r="EU66" i="14" s="1"/>
  <c r="EV66" i="14" s="1"/>
  <c r="EW66" i="14" s="1"/>
  <c r="EX66" i="14" s="1"/>
  <c r="EY66" i="14" s="1"/>
  <c r="EZ66" i="14" s="1"/>
  <c r="FA66" i="14" s="1"/>
  <c r="FB66" i="14" s="1"/>
  <c r="FC66" i="14" s="1"/>
  <c r="FD66" i="14" s="1"/>
  <c r="FE66" i="14" s="1"/>
  <c r="FF66" i="14" s="1"/>
  <c r="FG66" i="14" s="1"/>
  <c r="FH66" i="14" s="1"/>
  <c r="FI66" i="14" s="1"/>
  <c r="FJ66" i="14" s="1"/>
  <c r="FK66" i="14" s="1"/>
  <c r="FL66" i="14" s="1"/>
  <c r="FM66" i="14" s="1"/>
  <c r="FN66" i="14" s="1"/>
  <c r="FO66" i="14" s="1"/>
  <c r="FP66" i="14" s="1"/>
  <c r="FQ66" i="14" s="1"/>
  <c r="FR66" i="14" s="1"/>
  <c r="FS66" i="14" s="1"/>
  <c r="FT66" i="14" s="1"/>
  <c r="FU66" i="14" s="1"/>
  <c r="FV66" i="14" s="1"/>
  <c r="FW66" i="14" s="1"/>
  <c r="FX66" i="14" s="1"/>
  <c r="FY66" i="14" s="1"/>
  <c r="FZ66" i="14" s="1"/>
  <c r="GA66" i="14" s="1"/>
  <c r="GB66" i="14" s="1"/>
  <c r="GC66" i="14" s="1"/>
  <c r="GD66" i="14" s="1"/>
  <c r="GE66" i="14" s="1"/>
  <c r="GF66" i="14" s="1"/>
  <c r="GG66" i="14" s="1"/>
  <c r="GH66" i="14" s="1"/>
  <c r="GI66" i="14" s="1"/>
  <c r="GJ66" i="14" s="1"/>
  <c r="GK66" i="14" s="1"/>
  <c r="GL66" i="14" s="1"/>
  <c r="GM66" i="14" s="1"/>
  <c r="GN66" i="14" s="1"/>
  <c r="GO66" i="14" s="1"/>
  <c r="GP66" i="14" s="1"/>
  <c r="GQ66" i="14" s="1"/>
  <c r="GR66" i="14" s="1"/>
  <c r="AQ66" i="14"/>
  <c r="AO66" i="14"/>
  <c r="AM66" i="14"/>
  <c r="AI66" i="14"/>
  <c r="AG66" i="14"/>
  <c r="AE66" i="14"/>
  <c r="AR66" i="14"/>
  <c r="AA66" i="14"/>
  <c r="W66" i="14"/>
  <c r="U66" i="14"/>
  <c r="S66" i="14"/>
  <c r="K66" i="14"/>
  <c r="F66" i="14"/>
  <c r="G66" i="14"/>
  <c r="E66" i="14"/>
  <c r="D66" i="14"/>
  <c r="C66" i="14"/>
  <c r="Y65" i="14"/>
  <c r="W65" i="14"/>
  <c r="U65" i="14"/>
  <c r="S65" i="14"/>
  <c r="P65" i="14"/>
  <c r="K65" i="14"/>
  <c r="G65" i="14"/>
  <c r="AT64" i="14"/>
  <c r="AS64" i="14"/>
  <c r="AP64" i="14"/>
  <c r="AO64" i="14"/>
  <c r="AL64" i="14"/>
  <c r="AK64" i="14"/>
  <c r="AH64" i="14"/>
  <c r="AG64" i="14"/>
  <c r="AD64" i="14"/>
  <c r="AC64" i="14"/>
  <c r="AR64" i="14"/>
  <c r="AA64" i="14"/>
  <c r="Y64" i="14"/>
  <c r="W64" i="14"/>
  <c r="U64" i="14"/>
  <c r="S64" i="14"/>
  <c r="P64" i="14"/>
  <c r="N64" i="14"/>
  <c r="M64" i="14"/>
  <c r="K64" i="14"/>
  <c r="G64" i="14"/>
  <c r="F64" i="14"/>
  <c r="E64" i="14"/>
  <c r="D64" i="14"/>
  <c r="AP63" i="14"/>
  <c r="AF63" i="14"/>
  <c r="AJ63" i="14"/>
  <c r="U63" i="14"/>
  <c r="P63" i="14"/>
  <c r="E63" i="14"/>
  <c r="D63" i="14"/>
  <c r="AU62" i="14"/>
  <c r="AW62" i="14" s="1"/>
  <c r="AX62" i="14" s="1"/>
  <c r="AY62" i="14" s="1"/>
  <c r="AZ62" i="14" s="1"/>
  <c r="BA62" i="14" s="1"/>
  <c r="BB62" i="14" s="1"/>
  <c r="BC62" i="14" s="1"/>
  <c r="BD62" i="14" s="1"/>
  <c r="BE62" i="14" s="1"/>
  <c r="BF62" i="14" s="1"/>
  <c r="BG62" i="14" s="1"/>
  <c r="BH62" i="14" s="1"/>
  <c r="BI62" i="14" s="1"/>
  <c r="BJ62" i="14" s="1"/>
  <c r="BK62" i="14" s="1"/>
  <c r="BL62" i="14" s="1"/>
  <c r="BM62" i="14" s="1"/>
  <c r="BN62" i="14" s="1"/>
  <c r="BO62" i="14" s="1"/>
  <c r="BP62" i="14" s="1"/>
  <c r="BQ62" i="14" s="1"/>
  <c r="BR62" i="14" s="1"/>
  <c r="BS62" i="14" s="1"/>
  <c r="BT62" i="14" s="1"/>
  <c r="BU62" i="14" s="1"/>
  <c r="BV62" i="14" s="1"/>
  <c r="BW62" i="14" s="1"/>
  <c r="BX62" i="14" s="1"/>
  <c r="BY62" i="14" s="1"/>
  <c r="BZ62" i="14" s="1"/>
  <c r="CA62" i="14" s="1"/>
  <c r="CB62" i="14" s="1"/>
  <c r="CC62" i="14" s="1"/>
  <c r="CD62" i="14" s="1"/>
  <c r="CE62" i="14" s="1"/>
  <c r="CF62" i="14" s="1"/>
  <c r="CG62" i="14" s="1"/>
  <c r="CH62" i="14" s="1"/>
  <c r="CI62" i="14" s="1"/>
  <c r="CJ62" i="14" s="1"/>
  <c r="CK62" i="14" s="1"/>
  <c r="CL62" i="14" s="1"/>
  <c r="CM62" i="14" s="1"/>
  <c r="CN62" i="14" s="1"/>
  <c r="CO62" i="14" s="1"/>
  <c r="CP62" i="14" s="1"/>
  <c r="CQ62" i="14" s="1"/>
  <c r="CR62" i="14" s="1"/>
  <c r="CS62" i="14" s="1"/>
  <c r="CT62" i="14" s="1"/>
  <c r="CU62" i="14" s="1"/>
  <c r="CV62" i="14" s="1"/>
  <c r="CW62" i="14" s="1"/>
  <c r="CX62" i="14" s="1"/>
  <c r="CY62" i="14" s="1"/>
  <c r="CZ62" i="14" s="1"/>
  <c r="DA62" i="14" s="1"/>
  <c r="DB62" i="14" s="1"/>
  <c r="DC62" i="14" s="1"/>
  <c r="DD62" i="14" s="1"/>
  <c r="DE62" i="14" s="1"/>
  <c r="DF62" i="14" s="1"/>
  <c r="DG62" i="14" s="1"/>
  <c r="DH62" i="14" s="1"/>
  <c r="DI62" i="14" s="1"/>
  <c r="DJ62" i="14" s="1"/>
  <c r="DK62" i="14" s="1"/>
  <c r="DL62" i="14" s="1"/>
  <c r="DM62" i="14" s="1"/>
  <c r="DN62" i="14" s="1"/>
  <c r="DO62" i="14" s="1"/>
  <c r="DP62" i="14" s="1"/>
  <c r="DQ62" i="14" s="1"/>
  <c r="DR62" i="14" s="1"/>
  <c r="DS62" i="14" s="1"/>
  <c r="DT62" i="14" s="1"/>
  <c r="DU62" i="14" s="1"/>
  <c r="DV62" i="14" s="1"/>
  <c r="DW62" i="14" s="1"/>
  <c r="DX62" i="14" s="1"/>
  <c r="DY62" i="14" s="1"/>
  <c r="DZ62" i="14" s="1"/>
  <c r="EA62" i="14" s="1"/>
  <c r="EB62" i="14" s="1"/>
  <c r="EC62" i="14" s="1"/>
  <c r="ED62" i="14" s="1"/>
  <c r="EE62" i="14" s="1"/>
  <c r="EF62" i="14" s="1"/>
  <c r="EG62" i="14" s="1"/>
  <c r="EH62" i="14" s="1"/>
  <c r="EI62" i="14" s="1"/>
  <c r="EJ62" i="14" s="1"/>
  <c r="EK62" i="14" s="1"/>
  <c r="EL62" i="14" s="1"/>
  <c r="EM62" i="14" s="1"/>
  <c r="EN62" i="14" s="1"/>
  <c r="EO62" i="14" s="1"/>
  <c r="EP62" i="14" s="1"/>
  <c r="EQ62" i="14" s="1"/>
  <c r="ER62" i="14" s="1"/>
  <c r="ES62" i="14" s="1"/>
  <c r="ET62" i="14" s="1"/>
  <c r="EU62" i="14" s="1"/>
  <c r="EV62" i="14" s="1"/>
  <c r="EW62" i="14" s="1"/>
  <c r="EX62" i="14" s="1"/>
  <c r="EY62" i="14" s="1"/>
  <c r="EZ62" i="14" s="1"/>
  <c r="FA62" i="14" s="1"/>
  <c r="FB62" i="14" s="1"/>
  <c r="FC62" i="14" s="1"/>
  <c r="FD62" i="14" s="1"/>
  <c r="FE62" i="14" s="1"/>
  <c r="FF62" i="14" s="1"/>
  <c r="FG62" i="14" s="1"/>
  <c r="FH62" i="14" s="1"/>
  <c r="FI62" i="14" s="1"/>
  <c r="FJ62" i="14" s="1"/>
  <c r="FK62" i="14" s="1"/>
  <c r="FL62" i="14" s="1"/>
  <c r="FM62" i="14" s="1"/>
  <c r="FN62" i="14" s="1"/>
  <c r="FO62" i="14" s="1"/>
  <c r="FP62" i="14" s="1"/>
  <c r="FQ62" i="14" s="1"/>
  <c r="FR62" i="14" s="1"/>
  <c r="FS62" i="14" s="1"/>
  <c r="FT62" i="14" s="1"/>
  <c r="FU62" i="14" s="1"/>
  <c r="FV62" i="14" s="1"/>
  <c r="FW62" i="14" s="1"/>
  <c r="FX62" i="14" s="1"/>
  <c r="FY62" i="14" s="1"/>
  <c r="FZ62" i="14" s="1"/>
  <c r="GA62" i="14" s="1"/>
  <c r="GB62" i="14" s="1"/>
  <c r="GC62" i="14" s="1"/>
  <c r="GD62" i="14" s="1"/>
  <c r="GE62" i="14" s="1"/>
  <c r="GF62" i="14" s="1"/>
  <c r="GG62" i="14" s="1"/>
  <c r="GH62" i="14" s="1"/>
  <c r="GI62" i="14" s="1"/>
  <c r="GJ62" i="14" s="1"/>
  <c r="GK62" i="14" s="1"/>
  <c r="GL62" i="14" s="1"/>
  <c r="GM62" i="14" s="1"/>
  <c r="GN62" i="14" s="1"/>
  <c r="GO62" i="14" s="1"/>
  <c r="GP62" i="14" s="1"/>
  <c r="GQ62" i="14" s="1"/>
  <c r="GR62" i="14" s="1"/>
  <c r="AT62" i="14"/>
  <c r="AQ62" i="14"/>
  <c r="AP62" i="14"/>
  <c r="AM62" i="14"/>
  <c r="AL62" i="14"/>
  <c r="AI62" i="14"/>
  <c r="AH62" i="14"/>
  <c r="AE62" i="14"/>
  <c r="AD62" i="14"/>
  <c r="AS62" i="14"/>
  <c r="AA62" i="14"/>
  <c r="Y62" i="14"/>
  <c r="W62" i="14"/>
  <c r="S62" i="14"/>
  <c r="P62" i="14"/>
  <c r="N62" i="14"/>
  <c r="M62" i="14"/>
  <c r="K62" i="14"/>
  <c r="E62" i="14"/>
  <c r="G62" i="14"/>
  <c r="F62" i="14"/>
  <c r="D62" i="14"/>
  <c r="C62" i="14"/>
  <c r="AR61" i="14"/>
  <c r="Y61" i="14"/>
  <c r="W61" i="14"/>
  <c r="U61" i="14"/>
  <c r="P61" i="14"/>
  <c r="M61" i="14"/>
  <c r="N61" i="14"/>
  <c r="K61" i="14"/>
  <c r="E61" i="14"/>
  <c r="AU60" i="14"/>
  <c r="AW60" i="14" s="1"/>
  <c r="AX60" i="14" s="1"/>
  <c r="AY60" i="14" s="1"/>
  <c r="AZ60" i="14" s="1"/>
  <c r="BA60" i="14" s="1"/>
  <c r="BB60" i="14" s="1"/>
  <c r="BC60" i="14" s="1"/>
  <c r="BD60" i="14" s="1"/>
  <c r="BE60" i="14" s="1"/>
  <c r="BF60" i="14" s="1"/>
  <c r="BG60" i="14" s="1"/>
  <c r="BH60" i="14" s="1"/>
  <c r="BI60" i="14" s="1"/>
  <c r="BJ60" i="14" s="1"/>
  <c r="BK60" i="14" s="1"/>
  <c r="BL60" i="14" s="1"/>
  <c r="BM60" i="14" s="1"/>
  <c r="BN60" i="14" s="1"/>
  <c r="BO60" i="14" s="1"/>
  <c r="BP60" i="14" s="1"/>
  <c r="BQ60" i="14" s="1"/>
  <c r="BR60" i="14" s="1"/>
  <c r="BS60" i="14" s="1"/>
  <c r="BT60" i="14" s="1"/>
  <c r="BU60" i="14" s="1"/>
  <c r="BV60" i="14" s="1"/>
  <c r="BW60" i="14" s="1"/>
  <c r="BX60" i="14" s="1"/>
  <c r="BY60" i="14" s="1"/>
  <c r="BZ60" i="14" s="1"/>
  <c r="CA60" i="14" s="1"/>
  <c r="CB60" i="14" s="1"/>
  <c r="CC60" i="14" s="1"/>
  <c r="CD60" i="14" s="1"/>
  <c r="CE60" i="14" s="1"/>
  <c r="CF60" i="14" s="1"/>
  <c r="CG60" i="14" s="1"/>
  <c r="CH60" i="14" s="1"/>
  <c r="CI60" i="14" s="1"/>
  <c r="CJ60" i="14" s="1"/>
  <c r="CK60" i="14" s="1"/>
  <c r="CL60" i="14" s="1"/>
  <c r="CM60" i="14" s="1"/>
  <c r="CN60" i="14" s="1"/>
  <c r="CO60" i="14" s="1"/>
  <c r="CP60" i="14" s="1"/>
  <c r="CQ60" i="14" s="1"/>
  <c r="CR60" i="14" s="1"/>
  <c r="CS60" i="14" s="1"/>
  <c r="CT60" i="14" s="1"/>
  <c r="CU60" i="14" s="1"/>
  <c r="CV60" i="14" s="1"/>
  <c r="CW60" i="14" s="1"/>
  <c r="CX60" i="14" s="1"/>
  <c r="CY60" i="14" s="1"/>
  <c r="CZ60" i="14" s="1"/>
  <c r="DA60" i="14" s="1"/>
  <c r="DB60" i="14" s="1"/>
  <c r="DC60" i="14" s="1"/>
  <c r="DD60" i="14" s="1"/>
  <c r="DE60" i="14" s="1"/>
  <c r="DF60" i="14" s="1"/>
  <c r="DG60" i="14" s="1"/>
  <c r="DH60" i="14" s="1"/>
  <c r="DI60" i="14" s="1"/>
  <c r="DJ60" i="14" s="1"/>
  <c r="DK60" i="14" s="1"/>
  <c r="DL60" i="14" s="1"/>
  <c r="DM60" i="14" s="1"/>
  <c r="DN60" i="14" s="1"/>
  <c r="DO60" i="14" s="1"/>
  <c r="DP60" i="14" s="1"/>
  <c r="DQ60" i="14" s="1"/>
  <c r="DR60" i="14" s="1"/>
  <c r="DS60" i="14" s="1"/>
  <c r="DT60" i="14" s="1"/>
  <c r="DU60" i="14" s="1"/>
  <c r="DV60" i="14" s="1"/>
  <c r="DW60" i="14" s="1"/>
  <c r="DX60" i="14" s="1"/>
  <c r="DY60" i="14" s="1"/>
  <c r="DZ60" i="14" s="1"/>
  <c r="EA60" i="14" s="1"/>
  <c r="EB60" i="14" s="1"/>
  <c r="EC60" i="14" s="1"/>
  <c r="ED60" i="14" s="1"/>
  <c r="EE60" i="14" s="1"/>
  <c r="EF60" i="14" s="1"/>
  <c r="EG60" i="14" s="1"/>
  <c r="EH60" i="14" s="1"/>
  <c r="EI60" i="14" s="1"/>
  <c r="EJ60" i="14" s="1"/>
  <c r="EK60" i="14" s="1"/>
  <c r="EL60" i="14" s="1"/>
  <c r="EM60" i="14" s="1"/>
  <c r="EN60" i="14" s="1"/>
  <c r="EO60" i="14" s="1"/>
  <c r="EP60" i="14" s="1"/>
  <c r="EQ60" i="14" s="1"/>
  <c r="ER60" i="14" s="1"/>
  <c r="ES60" i="14" s="1"/>
  <c r="ET60" i="14" s="1"/>
  <c r="EU60" i="14" s="1"/>
  <c r="EV60" i="14" s="1"/>
  <c r="EW60" i="14" s="1"/>
  <c r="EX60" i="14" s="1"/>
  <c r="EY60" i="14" s="1"/>
  <c r="EZ60" i="14" s="1"/>
  <c r="FA60" i="14" s="1"/>
  <c r="FB60" i="14" s="1"/>
  <c r="FC60" i="14" s="1"/>
  <c r="FD60" i="14" s="1"/>
  <c r="FE60" i="14" s="1"/>
  <c r="FF60" i="14" s="1"/>
  <c r="FG60" i="14" s="1"/>
  <c r="FH60" i="14" s="1"/>
  <c r="FI60" i="14" s="1"/>
  <c r="FJ60" i="14" s="1"/>
  <c r="FK60" i="14" s="1"/>
  <c r="FL60" i="14" s="1"/>
  <c r="FM60" i="14" s="1"/>
  <c r="FN60" i="14" s="1"/>
  <c r="FO60" i="14" s="1"/>
  <c r="FP60" i="14" s="1"/>
  <c r="FQ60" i="14" s="1"/>
  <c r="FR60" i="14" s="1"/>
  <c r="FS60" i="14" s="1"/>
  <c r="FT60" i="14" s="1"/>
  <c r="FU60" i="14" s="1"/>
  <c r="FV60" i="14" s="1"/>
  <c r="FW60" i="14" s="1"/>
  <c r="FX60" i="14" s="1"/>
  <c r="FY60" i="14" s="1"/>
  <c r="FZ60" i="14" s="1"/>
  <c r="GA60" i="14" s="1"/>
  <c r="GB60" i="14" s="1"/>
  <c r="GC60" i="14" s="1"/>
  <c r="GD60" i="14" s="1"/>
  <c r="GE60" i="14" s="1"/>
  <c r="GF60" i="14" s="1"/>
  <c r="GG60" i="14" s="1"/>
  <c r="GH60" i="14" s="1"/>
  <c r="GI60" i="14" s="1"/>
  <c r="GJ60" i="14" s="1"/>
  <c r="GK60" i="14" s="1"/>
  <c r="GL60" i="14" s="1"/>
  <c r="GM60" i="14" s="1"/>
  <c r="GN60" i="14" s="1"/>
  <c r="GO60" i="14" s="1"/>
  <c r="GP60" i="14" s="1"/>
  <c r="GQ60" i="14" s="1"/>
  <c r="GR60" i="14" s="1"/>
  <c r="AS60" i="14"/>
  <c r="AQ60" i="14"/>
  <c r="AO60" i="14"/>
  <c r="AM60" i="14"/>
  <c r="AK60" i="14"/>
  <c r="AI60" i="14"/>
  <c r="AG60" i="14"/>
  <c r="AE60" i="14"/>
  <c r="AC60" i="14"/>
  <c r="AR60" i="14"/>
  <c r="AA60" i="14"/>
  <c r="Y60" i="14"/>
  <c r="W60" i="14"/>
  <c r="U60" i="14"/>
  <c r="S60" i="14"/>
  <c r="M60" i="14"/>
  <c r="N60" i="14"/>
  <c r="K60" i="14"/>
  <c r="F60" i="14"/>
  <c r="G60" i="14"/>
  <c r="E60" i="14"/>
  <c r="D60" i="14"/>
  <c r="C60" i="14"/>
  <c r="AU59" i="14"/>
  <c r="AW59" i="14" s="1"/>
  <c r="AX59" i="14" s="1"/>
  <c r="AY59" i="14" s="1"/>
  <c r="AZ59" i="14" s="1"/>
  <c r="BA59" i="14" s="1"/>
  <c r="BB59" i="14" s="1"/>
  <c r="BC59" i="14" s="1"/>
  <c r="BD59" i="14" s="1"/>
  <c r="BE59" i="14" s="1"/>
  <c r="BF59" i="14" s="1"/>
  <c r="BG59" i="14" s="1"/>
  <c r="BH59" i="14" s="1"/>
  <c r="BI59" i="14" s="1"/>
  <c r="BJ59" i="14" s="1"/>
  <c r="BK59" i="14" s="1"/>
  <c r="BL59" i="14" s="1"/>
  <c r="BM59" i="14" s="1"/>
  <c r="BN59" i="14" s="1"/>
  <c r="BO59" i="14" s="1"/>
  <c r="BP59" i="14" s="1"/>
  <c r="BQ59" i="14" s="1"/>
  <c r="BR59" i="14" s="1"/>
  <c r="BS59" i="14" s="1"/>
  <c r="BT59" i="14" s="1"/>
  <c r="BU59" i="14" s="1"/>
  <c r="BV59" i="14" s="1"/>
  <c r="BW59" i="14" s="1"/>
  <c r="BX59" i="14" s="1"/>
  <c r="BY59" i="14" s="1"/>
  <c r="BZ59" i="14" s="1"/>
  <c r="CA59" i="14" s="1"/>
  <c r="CB59" i="14" s="1"/>
  <c r="CC59" i="14" s="1"/>
  <c r="CD59" i="14" s="1"/>
  <c r="CE59" i="14" s="1"/>
  <c r="CF59" i="14" s="1"/>
  <c r="CG59" i="14" s="1"/>
  <c r="CH59" i="14" s="1"/>
  <c r="CI59" i="14" s="1"/>
  <c r="CJ59" i="14" s="1"/>
  <c r="CK59" i="14" s="1"/>
  <c r="CL59" i="14" s="1"/>
  <c r="CM59" i="14" s="1"/>
  <c r="CN59" i="14" s="1"/>
  <c r="CO59" i="14" s="1"/>
  <c r="CP59" i="14" s="1"/>
  <c r="CQ59" i="14" s="1"/>
  <c r="CR59" i="14" s="1"/>
  <c r="CS59" i="14" s="1"/>
  <c r="CT59" i="14" s="1"/>
  <c r="CU59" i="14" s="1"/>
  <c r="CV59" i="14" s="1"/>
  <c r="CW59" i="14" s="1"/>
  <c r="CX59" i="14" s="1"/>
  <c r="CY59" i="14" s="1"/>
  <c r="CZ59" i="14" s="1"/>
  <c r="DA59" i="14" s="1"/>
  <c r="DB59" i="14" s="1"/>
  <c r="DC59" i="14" s="1"/>
  <c r="DD59" i="14" s="1"/>
  <c r="DE59" i="14" s="1"/>
  <c r="DF59" i="14" s="1"/>
  <c r="DG59" i="14" s="1"/>
  <c r="DH59" i="14" s="1"/>
  <c r="DI59" i="14" s="1"/>
  <c r="DJ59" i="14" s="1"/>
  <c r="DK59" i="14" s="1"/>
  <c r="DL59" i="14" s="1"/>
  <c r="DM59" i="14" s="1"/>
  <c r="DN59" i="14" s="1"/>
  <c r="DO59" i="14" s="1"/>
  <c r="DP59" i="14" s="1"/>
  <c r="DQ59" i="14" s="1"/>
  <c r="DR59" i="14" s="1"/>
  <c r="DS59" i="14" s="1"/>
  <c r="DT59" i="14" s="1"/>
  <c r="DU59" i="14" s="1"/>
  <c r="DV59" i="14" s="1"/>
  <c r="DW59" i="14" s="1"/>
  <c r="DX59" i="14" s="1"/>
  <c r="DY59" i="14" s="1"/>
  <c r="DZ59" i="14" s="1"/>
  <c r="EA59" i="14" s="1"/>
  <c r="EB59" i="14" s="1"/>
  <c r="EC59" i="14" s="1"/>
  <c r="ED59" i="14" s="1"/>
  <c r="EE59" i="14" s="1"/>
  <c r="EF59" i="14" s="1"/>
  <c r="EG59" i="14" s="1"/>
  <c r="EH59" i="14" s="1"/>
  <c r="EI59" i="14" s="1"/>
  <c r="EJ59" i="14" s="1"/>
  <c r="EK59" i="14" s="1"/>
  <c r="EL59" i="14" s="1"/>
  <c r="EM59" i="14" s="1"/>
  <c r="EN59" i="14" s="1"/>
  <c r="EO59" i="14" s="1"/>
  <c r="EP59" i="14" s="1"/>
  <c r="EQ59" i="14" s="1"/>
  <c r="ER59" i="14" s="1"/>
  <c r="ES59" i="14" s="1"/>
  <c r="ET59" i="14" s="1"/>
  <c r="EU59" i="14" s="1"/>
  <c r="EV59" i="14" s="1"/>
  <c r="EW59" i="14" s="1"/>
  <c r="EX59" i="14" s="1"/>
  <c r="EY59" i="14" s="1"/>
  <c r="EZ59" i="14" s="1"/>
  <c r="FA59" i="14" s="1"/>
  <c r="FB59" i="14" s="1"/>
  <c r="FC59" i="14" s="1"/>
  <c r="FD59" i="14" s="1"/>
  <c r="FE59" i="14" s="1"/>
  <c r="FF59" i="14" s="1"/>
  <c r="FG59" i="14" s="1"/>
  <c r="FH59" i="14" s="1"/>
  <c r="FI59" i="14" s="1"/>
  <c r="FJ59" i="14" s="1"/>
  <c r="FK59" i="14" s="1"/>
  <c r="FL59" i="14" s="1"/>
  <c r="FM59" i="14" s="1"/>
  <c r="FN59" i="14" s="1"/>
  <c r="FO59" i="14" s="1"/>
  <c r="FP59" i="14" s="1"/>
  <c r="FQ59" i="14" s="1"/>
  <c r="FR59" i="14" s="1"/>
  <c r="FS59" i="14" s="1"/>
  <c r="FT59" i="14" s="1"/>
  <c r="FU59" i="14" s="1"/>
  <c r="FV59" i="14" s="1"/>
  <c r="FW59" i="14" s="1"/>
  <c r="FX59" i="14" s="1"/>
  <c r="FY59" i="14" s="1"/>
  <c r="FZ59" i="14" s="1"/>
  <c r="GA59" i="14" s="1"/>
  <c r="GB59" i="14" s="1"/>
  <c r="GC59" i="14" s="1"/>
  <c r="GD59" i="14" s="1"/>
  <c r="GE59" i="14" s="1"/>
  <c r="GF59" i="14" s="1"/>
  <c r="GG59" i="14" s="1"/>
  <c r="GH59" i="14" s="1"/>
  <c r="GI59" i="14" s="1"/>
  <c r="GJ59" i="14" s="1"/>
  <c r="GK59" i="14" s="1"/>
  <c r="GL59" i="14" s="1"/>
  <c r="GM59" i="14" s="1"/>
  <c r="GN59" i="14" s="1"/>
  <c r="GO59" i="14" s="1"/>
  <c r="GP59" i="14" s="1"/>
  <c r="GQ59" i="14" s="1"/>
  <c r="GR59" i="14" s="1"/>
  <c r="AS59" i="14"/>
  <c r="AQ59" i="14"/>
  <c r="AO59" i="14"/>
  <c r="AM59" i="14"/>
  <c r="AK59" i="14"/>
  <c r="AI59" i="14"/>
  <c r="AG59" i="14"/>
  <c r="AE59" i="14"/>
  <c r="AC59" i="14"/>
  <c r="AT59" i="14"/>
  <c r="AA59" i="14"/>
  <c r="Y59" i="14"/>
  <c r="W59" i="14"/>
  <c r="U59" i="14"/>
  <c r="S59" i="14"/>
  <c r="M59" i="14"/>
  <c r="K59" i="14"/>
  <c r="AW58" i="14"/>
  <c r="AX58" i="14" s="1"/>
  <c r="AY58" i="14" s="1"/>
  <c r="AZ58" i="14" s="1"/>
  <c r="BA58" i="14" s="1"/>
  <c r="BB58" i="14" s="1"/>
  <c r="BC58" i="14" s="1"/>
  <c r="BD58" i="14" s="1"/>
  <c r="BE58" i="14" s="1"/>
  <c r="BF58" i="14" s="1"/>
  <c r="BG58" i="14" s="1"/>
  <c r="BH58" i="14" s="1"/>
  <c r="BI58" i="14" s="1"/>
  <c r="BJ58" i="14" s="1"/>
  <c r="BK58" i="14" s="1"/>
  <c r="BL58" i="14" s="1"/>
  <c r="BM58" i="14" s="1"/>
  <c r="BN58" i="14" s="1"/>
  <c r="BO58" i="14" s="1"/>
  <c r="BP58" i="14" s="1"/>
  <c r="BQ58" i="14" s="1"/>
  <c r="BR58" i="14" s="1"/>
  <c r="BS58" i="14" s="1"/>
  <c r="BT58" i="14" s="1"/>
  <c r="BU58" i="14" s="1"/>
  <c r="BV58" i="14" s="1"/>
  <c r="BW58" i="14" s="1"/>
  <c r="BX58" i="14" s="1"/>
  <c r="BY58" i="14" s="1"/>
  <c r="BZ58" i="14" s="1"/>
  <c r="CA58" i="14" s="1"/>
  <c r="CB58" i="14" s="1"/>
  <c r="CC58" i="14" s="1"/>
  <c r="CD58" i="14" s="1"/>
  <c r="CE58" i="14" s="1"/>
  <c r="CF58" i="14" s="1"/>
  <c r="CG58" i="14" s="1"/>
  <c r="CH58" i="14" s="1"/>
  <c r="CI58" i="14" s="1"/>
  <c r="CJ58" i="14" s="1"/>
  <c r="CK58" i="14" s="1"/>
  <c r="CL58" i="14" s="1"/>
  <c r="CM58" i="14" s="1"/>
  <c r="CN58" i="14" s="1"/>
  <c r="CO58" i="14" s="1"/>
  <c r="CP58" i="14" s="1"/>
  <c r="CQ58" i="14" s="1"/>
  <c r="CR58" i="14" s="1"/>
  <c r="CS58" i="14" s="1"/>
  <c r="CT58" i="14" s="1"/>
  <c r="CU58" i="14" s="1"/>
  <c r="CV58" i="14" s="1"/>
  <c r="CW58" i="14" s="1"/>
  <c r="CX58" i="14" s="1"/>
  <c r="CY58" i="14" s="1"/>
  <c r="CZ58" i="14" s="1"/>
  <c r="DA58" i="14" s="1"/>
  <c r="DB58" i="14" s="1"/>
  <c r="DC58" i="14" s="1"/>
  <c r="DD58" i="14" s="1"/>
  <c r="DE58" i="14" s="1"/>
  <c r="DF58" i="14" s="1"/>
  <c r="DG58" i="14" s="1"/>
  <c r="DH58" i="14" s="1"/>
  <c r="DI58" i="14" s="1"/>
  <c r="DJ58" i="14" s="1"/>
  <c r="DK58" i="14" s="1"/>
  <c r="DL58" i="14" s="1"/>
  <c r="DM58" i="14" s="1"/>
  <c r="DN58" i="14" s="1"/>
  <c r="DO58" i="14" s="1"/>
  <c r="DP58" i="14" s="1"/>
  <c r="DQ58" i="14" s="1"/>
  <c r="DR58" i="14" s="1"/>
  <c r="DS58" i="14" s="1"/>
  <c r="DT58" i="14" s="1"/>
  <c r="DU58" i="14" s="1"/>
  <c r="DV58" i="14" s="1"/>
  <c r="DW58" i="14" s="1"/>
  <c r="DX58" i="14" s="1"/>
  <c r="DY58" i="14" s="1"/>
  <c r="DZ58" i="14" s="1"/>
  <c r="EA58" i="14" s="1"/>
  <c r="EB58" i="14" s="1"/>
  <c r="EC58" i="14" s="1"/>
  <c r="ED58" i="14" s="1"/>
  <c r="EE58" i="14" s="1"/>
  <c r="EF58" i="14" s="1"/>
  <c r="EG58" i="14" s="1"/>
  <c r="EH58" i="14" s="1"/>
  <c r="EI58" i="14" s="1"/>
  <c r="EJ58" i="14" s="1"/>
  <c r="EK58" i="14" s="1"/>
  <c r="EL58" i="14" s="1"/>
  <c r="EM58" i="14" s="1"/>
  <c r="EN58" i="14" s="1"/>
  <c r="EO58" i="14" s="1"/>
  <c r="EP58" i="14" s="1"/>
  <c r="EQ58" i="14" s="1"/>
  <c r="ER58" i="14" s="1"/>
  <c r="ES58" i="14" s="1"/>
  <c r="ET58" i="14" s="1"/>
  <c r="EU58" i="14" s="1"/>
  <c r="EV58" i="14" s="1"/>
  <c r="EW58" i="14" s="1"/>
  <c r="EX58" i="14" s="1"/>
  <c r="EY58" i="14" s="1"/>
  <c r="EZ58" i="14" s="1"/>
  <c r="FA58" i="14" s="1"/>
  <c r="FB58" i="14" s="1"/>
  <c r="FC58" i="14" s="1"/>
  <c r="FD58" i="14" s="1"/>
  <c r="FE58" i="14" s="1"/>
  <c r="FF58" i="14" s="1"/>
  <c r="FG58" i="14" s="1"/>
  <c r="FH58" i="14" s="1"/>
  <c r="FI58" i="14" s="1"/>
  <c r="FJ58" i="14" s="1"/>
  <c r="FK58" i="14" s="1"/>
  <c r="FL58" i="14" s="1"/>
  <c r="FM58" i="14" s="1"/>
  <c r="FN58" i="14" s="1"/>
  <c r="FO58" i="14" s="1"/>
  <c r="FP58" i="14" s="1"/>
  <c r="FQ58" i="14" s="1"/>
  <c r="FR58" i="14" s="1"/>
  <c r="FS58" i="14" s="1"/>
  <c r="FT58" i="14" s="1"/>
  <c r="FU58" i="14" s="1"/>
  <c r="FV58" i="14" s="1"/>
  <c r="FW58" i="14" s="1"/>
  <c r="FX58" i="14" s="1"/>
  <c r="FY58" i="14" s="1"/>
  <c r="FZ58" i="14" s="1"/>
  <c r="GA58" i="14" s="1"/>
  <c r="GB58" i="14" s="1"/>
  <c r="GC58" i="14" s="1"/>
  <c r="GD58" i="14" s="1"/>
  <c r="GE58" i="14" s="1"/>
  <c r="GF58" i="14" s="1"/>
  <c r="GG58" i="14" s="1"/>
  <c r="GH58" i="14" s="1"/>
  <c r="GI58" i="14" s="1"/>
  <c r="GJ58" i="14" s="1"/>
  <c r="GK58" i="14" s="1"/>
  <c r="GL58" i="14" s="1"/>
  <c r="GM58" i="14" s="1"/>
  <c r="GN58" i="14" s="1"/>
  <c r="GO58" i="14" s="1"/>
  <c r="GP58" i="14" s="1"/>
  <c r="GQ58" i="14" s="1"/>
  <c r="GR58" i="14" s="1"/>
  <c r="AU58" i="14"/>
  <c r="AS58" i="14"/>
  <c r="AQ58" i="14"/>
  <c r="AO58" i="14"/>
  <c r="AM58" i="14"/>
  <c r="AK58" i="14"/>
  <c r="AI58" i="14"/>
  <c r="AG58" i="14"/>
  <c r="AE58" i="14"/>
  <c r="AC58" i="14"/>
  <c r="AR58" i="14"/>
  <c r="AA58" i="14"/>
  <c r="Y58" i="14"/>
  <c r="W58" i="14"/>
  <c r="U58" i="14"/>
  <c r="S58" i="14"/>
  <c r="K58" i="14"/>
  <c r="F58" i="14"/>
  <c r="E58" i="14"/>
  <c r="D58" i="14"/>
  <c r="C58" i="14"/>
  <c r="AU57" i="14"/>
  <c r="AW57" i="14" s="1"/>
  <c r="AX57" i="14" s="1"/>
  <c r="AY57" i="14" s="1"/>
  <c r="AZ57" i="14" s="1"/>
  <c r="BA57" i="14" s="1"/>
  <c r="BB57" i="14" s="1"/>
  <c r="BC57" i="14" s="1"/>
  <c r="BD57" i="14" s="1"/>
  <c r="BE57" i="14" s="1"/>
  <c r="BF57" i="14" s="1"/>
  <c r="BG57" i="14" s="1"/>
  <c r="BH57" i="14" s="1"/>
  <c r="BI57" i="14" s="1"/>
  <c r="BJ57" i="14" s="1"/>
  <c r="BK57" i="14" s="1"/>
  <c r="BL57" i="14" s="1"/>
  <c r="BM57" i="14" s="1"/>
  <c r="BN57" i="14" s="1"/>
  <c r="BO57" i="14" s="1"/>
  <c r="BP57" i="14" s="1"/>
  <c r="BQ57" i="14" s="1"/>
  <c r="BR57" i="14" s="1"/>
  <c r="BS57" i="14" s="1"/>
  <c r="BT57" i="14" s="1"/>
  <c r="BU57" i="14" s="1"/>
  <c r="BV57" i="14" s="1"/>
  <c r="BW57" i="14" s="1"/>
  <c r="BX57" i="14" s="1"/>
  <c r="BY57" i="14" s="1"/>
  <c r="BZ57" i="14" s="1"/>
  <c r="CA57" i="14" s="1"/>
  <c r="CB57" i="14" s="1"/>
  <c r="CC57" i="14" s="1"/>
  <c r="CD57" i="14" s="1"/>
  <c r="CE57" i="14" s="1"/>
  <c r="CF57" i="14" s="1"/>
  <c r="CG57" i="14" s="1"/>
  <c r="CH57" i="14" s="1"/>
  <c r="CI57" i="14" s="1"/>
  <c r="CJ57" i="14" s="1"/>
  <c r="CK57" i="14" s="1"/>
  <c r="CL57" i="14" s="1"/>
  <c r="CM57" i="14" s="1"/>
  <c r="CN57" i="14" s="1"/>
  <c r="CO57" i="14" s="1"/>
  <c r="CP57" i="14" s="1"/>
  <c r="CQ57" i="14" s="1"/>
  <c r="CR57" i="14" s="1"/>
  <c r="CS57" i="14" s="1"/>
  <c r="CT57" i="14" s="1"/>
  <c r="CU57" i="14" s="1"/>
  <c r="CV57" i="14" s="1"/>
  <c r="CW57" i="14" s="1"/>
  <c r="CX57" i="14" s="1"/>
  <c r="CY57" i="14" s="1"/>
  <c r="CZ57" i="14" s="1"/>
  <c r="DA57" i="14" s="1"/>
  <c r="DB57" i="14" s="1"/>
  <c r="DC57" i="14" s="1"/>
  <c r="DD57" i="14" s="1"/>
  <c r="DE57" i="14" s="1"/>
  <c r="DF57" i="14" s="1"/>
  <c r="DG57" i="14" s="1"/>
  <c r="DH57" i="14" s="1"/>
  <c r="DI57" i="14" s="1"/>
  <c r="DJ57" i="14" s="1"/>
  <c r="DK57" i="14" s="1"/>
  <c r="DL57" i="14" s="1"/>
  <c r="DM57" i="14" s="1"/>
  <c r="DN57" i="14" s="1"/>
  <c r="DO57" i="14" s="1"/>
  <c r="DP57" i="14" s="1"/>
  <c r="DQ57" i="14" s="1"/>
  <c r="DR57" i="14" s="1"/>
  <c r="DS57" i="14" s="1"/>
  <c r="DT57" i="14" s="1"/>
  <c r="DU57" i="14" s="1"/>
  <c r="DV57" i="14" s="1"/>
  <c r="DW57" i="14" s="1"/>
  <c r="DX57" i="14" s="1"/>
  <c r="DY57" i="14" s="1"/>
  <c r="DZ57" i="14" s="1"/>
  <c r="EA57" i="14" s="1"/>
  <c r="EB57" i="14" s="1"/>
  <c r="EC57" i="14" s="1"/>
  <c r="ED57" i="14" s="1"/>
  <c r="EE57" i="14" s="1"/>
  <c r="EF57" i="14" s="1"/>
  <c r="EG57" i="14" s="1"/>
  <c r="EH57" i="14" s="1"/>
  <c r="EI57" i="14" s="1"/>
  <c r="EJ57" i="14" s="1"/>
  <c r="EK57" i="14" s="1"/>
  <c r="EL57" i="14" s="1"/>
  <c r="EM57" i="14" s="1"/>
  <c r="EN57" i="14" s="1"/>
  <c r="EO57" i="14" s="1"/>
  <c r="EP57" i="14" s="1"/>
  <c r="EQ57" i="14" s="1"/>
  <c r="ER57" i="14" s="1"/>
  <c r="ES57" i="14" s="1"/>
  <c r="ET57" i="14" s="1"/>
  <c r="EU57" i="14" s="1"/>
  <c r="EV57" i="14" s="1"/>
  <c r="EW57" i="14" s="1"/>
  <c r="EX57" i="14" s="1"/>
  <c r="EY57" i="14" s="1"/>
  <c r="EZ57" i="14" s="1"/>
  <c r="FA57" i="14" s="1"/>
  <c r="FB57" i="14" s="1"/>
  <c r="FC57" i="14" s="1"/>
  <c r="FD57" i="14" s="1"/>
  <c r="FE57" i="14" s="1"/>
  <c r="FF57" i="14" s="1"/>
  <c r="FG57" i="14" s="1"/>
  <c r="FH57" i="14" s="1"/>
  <c r="FI57" i="14" s="1"/>
  <c r="FJ57" i="14" s="1"/>
  <c r="FK57" i="14" s="1"/>
  <c r="FL57" i="14" s="1"/>
  <c r="FM57" i="14" s="1"/>
  <c r="FN57" i="14" s="1"/>
  <c r="FO57" i="14" s="1"/>
  <c r="FP57" i="14" s="1"/>
  <c r="FQ57" i="14" s="1"/>
  <c r="FR57" i="14" s="1"/>
  <c r="FS57" i="14" s="1"/>
  <c r="FT57" i="14" s="1"/>
  <c r="FU57" i="14" s="1"/>
  <c r="FV57" i="14" s="1"/>
  <c r="FW57" i="14" s="1"/>
  <c r="FX57" i="14" s="1"/>
  <c r="FY57" i="14" s="1"/>
  <c r="FZ57" i="14" s="1"/>
  <c r="GA57" i="14" s="1"/>
  <c r="GB57" i="14" s="1"/>
  <c r="GC57" i="14" s="1"/>
  <c r="GD57" i="14" s="1"/>
  <c r="GE57" i="14" s="1"/>
  <c r="GF57" i="14" s="1"/>
  <c r="GG57" i="14" s="1"/>
  <c r="GH57" i="14" s="1"/>
  <c r="GI57" i="14" s="1"/>
  <c r="GJ57" i="14" s="1"/>
  <c r="GK57" i="14" s="1"/>
  <c r="GL57" i="14" s="1"/>
  <c r="GM57" i="14" s="1"/>
  <c r="GN57" i="14" s="1"/>
  <c r="GO57" i="14" s="1"/>
  <c r="GP57" i="14" s="1"/>
  <c r="GQ57" i="14" s="1"/>
  <c r="GR57" i="14" s="1"/>
  <c r="AT57" i="14"/>
  <c r="AS57" i="14"/>
  <c r="AQ57" i="14"/>
  <c r="AP57" i="14"/>
  <c r="AO57" i="14"/>
  <c r="AM57" i="14"/>
  <c r="AL57" i="14"/>
  <c r="AK57" i="14"/>
  <c r="AI57" i="14"/>
  <c r="AH57" i="14"/>
  <c r="AG57" i="14"/>
  <c r="AE57" i="14"/>
  <c r="AD57" i="14"/>
  <c r="AC57" i="14"/>
  <c r="AR57" i="14"/>
  <c r="AA57" i="14"/>
  <c r="Y57" i="14"/>
  <c r="W57" i="14"/>
  <c r="U57" i="14"/>
  <c r="S57" i="14"/>
  <c r="M57" i="14"/>
  <c r="K57" i="14"/>
  <c r="G57" i="14"/>
  <c r="F57" i="14"/>
  <c r="E57" i="14"/>
  <c r="D57" i="14"/>
  <c r="C57" i="14"/>
  <c r="AU56" i="14"/>
  <c r="AW56" i="14" s="1"/>
  <c r="AX56" i="14" s="1"/>
  <c r="AY56" i="14" s="1"/>
  <c r="AZ56" i="14" s="1"/>
  <c r="BA56" i="14" s="1"/>
  <c r="BB56" i="14" s="1"/>
  <c r="BC56" i="14" s="1"/>
  <c r="BD56" i="14" s="1"/>
  <c r="BE56" i="14" s="1"/>
  <c r="BF56" i="14" s="1"/>
  <c r="BG56" i="14" s="1"/>
  <c r="BH56" i="14" s="1"/>
  <c r="BI56" i="14" s="1"/>
  <c r="BJ56" i="14" s="1"/>
  <c r="BK56" i="14" s="1"/>
  <c r="BL56" i="14" s="1"/>
  <c r="BM56" i="14" s="1"/>
  <c r="BN56" i="14" s="1"/>
  <c r="BO56" i="14" s="1"/>
  <c r="BP56" i="14" s="1"/>
  <c r="BQ56" i="14" s="1"/>
  <c r="BR56" i="14" s="1"/>
  <c r="BS56" i="14" s="1"/>
  <c r="BT56" i="14" s="1"/>
  <c r="BU56" i="14" s="1"/>
  <c r="BV56" i="14" s="1"/>
  <c r="BW56" i="14" s="1"/>
  <c r="BX56" i="14" s="1"/>
  <c r="BY56" i="14" s="1"/>
  <c r="BZ56" i="14" s="1"/>
  <c r="CA56" i="14" s="1"/>
  <c r="CB56" i="14" s="1"/>
  <c r="CC56" i="14" s="1"/>
  <c r="CD56" i="14" s="1"/>
  <c r="CE56" i="14" s="1"/>
  <c r="CF56" i="14" s="1"/>
  <c r="CG56" i="14" s="1"/>
  <c r="CH56" i="14" s="1"/>
  <c r="CI56" i="14" s="1"/>
  <c r="CJ56" i="14" s="1"/>
  <c r="CK56" i="14" s="1"/>
  <c r="CL56" i="14" s="1"/>
  <c r="CM56" i="14" s="1"/>
  <c r="CN56" i="14" s="1"/>
  <c r="CO56" i="14" s="1"/>
  <c r="CP56" i="14" s="1"/>
  <c r="CQ56" i="14" s="1"/>
  <c r="CR56" i="14" s="1"/>
  <c r="CS56" i="14" s="1"/>
  <c r="CT56" i="14" s="1"/>
  <c r="CU56" i="14" s="1"/>
  <c r="CV56" i="14" s="1"/>
  <c r="CW56" i="14" s="1"/>
  <c r="CX56" i="14" s="1"/>
  <c r="CY56" i="14" s="1"/>
  <c r="CZ56" i="14" s="1"/>
  <c r="DA56" i="14" s="1"/>
  <c r="DB56" i="14" s="1"/>
  <c r="DC56" i="14" s="1"/>
  <c r="DD56" i="14" s="1"/>
  <c r="DE56" i="14" s="1"/>
  <c r="DF56" i="14" s="1"/>
  <c r="DG56" i="14" s="1"/>
  <c r="DH56" i="14" s="1"/>
  <c r="DI56" i="14" s="1"/>
  <c r="DJ56" i="14" s="1"/>
  <c r="DK56" i="14" s="1"/>
  <c r="DL56" i="14" s="1"/>
  <c r="DM56" i="14" s="1"/>
  <c r="DN56" i="14" s="1"/>
  <c r="DO56" i="14" s="1"/>
  <c r="DP56" i="14" s="1"/>
  <c r="DQ56" i="14" s="1"/>
  <c r="DR56" i="14" s="1"/>
  <c r="DS56" i="14" s="1"/>
  <c r="DT56" i="14" s="1"/>
  <c r="DU56" i="14" s="1"/>
  <c r="DV56" i="14" s="1"/>
  <c r="DW56" i="14" s="1"/>
  <c r="DX56" i="14" s="1"/>
  <c r="DY56" i="14" s="1"/>
  <c r="DZ56" i="14" s="1"/>
  <c r="EA56" i="14" s="1"/>
  <c r="EB56" i="14" s="1"/>
  <c r="EC56" i="14" s="1"/>
  <c r="ED56" i="14" s="1"/>
  <c r="EE56" i="14" s="1"/>
  <c r="EF56" i="14" s="1"/>
  <c r="EG56" i="14" s="1"/>
  <c r="EH56" i="14" s="1"/>
  <c r="EI56" i="14" s="1"/>
  <c r="EJ56" i="14" s="1"/>
  <c r="EK56" i="14" s="1"/>
  <c r="EL56" i="14" s="1"/>
  <c r="EM56" i="14" s="1"/>
  <c r="EN56" i="14" s="1"/>
  <c r="EO56" i="14" s="1"/>
  <c r="EP56" i="14" s="1"/>
  <c r="EQ56" i="14" s="1"/>
  <c r="ER56" i="14" s="1"/>
  <c r="ES56" i="14" s="1"/>
  <c r="ET56" i="14" s="1"/>
  <c r="EU56" i="14" s="1"/>
  <c r="EV56" i="14" s="1"/>
  <c r="EW56" i="14" s="1"/>
  <c r="EX56" i="14" s="1"/>
  <c r="EY56" i="14" s="1"/>
  <c r="EZ56" i="14" s="1"/>
  <c r="FA56" i="14" s="1"/>
  <c r="FB56" i="14" s="1"/>
  <c r="FC56" i="14" s="1"/>
  <c r="FD56" i="14" s="1"/>
  <c r="FE56" i="14" s="1"/>
  <c r="FF56" i="14" s="1"/>
  <c r="FG56" i="14" s="1"/>
  <c r="FH56" i="14" s="1"/>
  <c r="FI56" i="14" s="1"/>
  <c r="FJ56" i="14" s="1"/>
  <c r="FK56" i="14" s="1"/>
  <c r="FL56" i="14" s="1"/>
  <c r="FM56" i="14" s="1"/>
  <c r="FN56" i="14" s="1"/>
  <c r="FO56" i="14" s="1"/>
  <c r="FP56" i="14" s="1"/>
  <c r="FQ56" i="14" s="1"/>
  <c r="FR56" i="14" s="1"/>
  <c r="FS56" i="14" s="1"/>
  <c r="FT56" i="14" s="1"/>
  <c r="FU56" i="14" s="1"/>
  <c r="FV56" i="14" s="1"/>
  <c r="FW56" i="14" s="1"/>
  <c r="FX56" i="14" s="1"/>
  <c r="FY56" i="14" s="1"/>
  <c r="FZ56" i="14" s="1"/>
  <c r="GA56" i="14" s="1"/>
  <c r="GB56" i="14" s="1"/>
  <c r="GC56" i="14" s="1"/>
  <c r="GD56" i="14" s="1"/>
  <c r="GE56" i="14" s="1"/>
  <c r="GF56" i="14" s="1"/>
  <c r="GG56" i="14" s="1"/>
  <c r="GH56" i="14" s="1"/>
  <c r="GI56" i="14" s="1"/>
  <c r="GJ56" i="14" s="1"/>
  <c r="GK56" i="14" s="1"/>
  <c r="GL56" i="14" s="1"/>
  <c r="GM56" i="14" s="1"/>
  <c r="GN56" i="14" s="1"/>
  <c r="GO56" i="14" s="1"/>
  <c r="GP56" i="14" s="1"/>
  <c r="GQ56" i="14" s="1"/>
  <c r="GR56" i="14" s="1"/>
  <c r="AS56" i="14"/>
  <c r="AQ56" i="14"/>
  <c r="AO56" i="14"/>
  <c r="AM56" i="14"/>
  <c r="AK56" i="14"/>
  <c r="AI56" i="14"/>
  <c r="AG56" i="14"/>
  <c r="AE56" i="14"/>
  <c r="AC56" i="14"/>
  <c r="AR56" i="14"/>
  <c r="AA56" i="14"/>
  <c r="Y56" i="14"/>
  <c r="W56" i="14"/>
  <c r="U56" i="14"/>
  <c r="S56" i="14"/>
  <c r="P56" i="14"/>
  <c r="N56" i="14"/>
  <c r="K56" i="14"/>
  <c r="F56" i="14"/>
  <c r="G56" i="14"/>
  <c r="E56" i="14"/>
  <c r="D56" i="14"/>
  <c r="C56" i="14"/>
  <c r="AU55" i="14"/>
  <c r="AW55" i="14" s="1"/>
  <c r="AX55" i="14" s="1"/>
  <c r="AY55" i="14" s="1"/>
  <c r="AZ55" i="14" s="1"/>
  <c r="BA55" i="14" s="1"/>
  <c r="BB55" i="14" s="1"/>
  <c r="BC55" i="14" s="1"/>
  <c r="BD55" i="14" s="1"/>
  <c r="BE55" i="14" s="1"/>
  <c r="BF55" i="14" s="1"/>
  <c r="BG55" i="14" s="1"/>
  <c r="BH55" i="14" s="1"/>
  <c r="BI55" i="14" s="1"/>
  <c r="BJ55" i="14" s="1"/>
  <c r="BK55" i="14" s="1"/>
  <c r="BL55" i="14" s="1"/>
  <c r="BM55" i="14" s="1"/>
  <c r="BN55" i="14" s="1"/>
  <c r="BO55" i="14" s="1"/>
  <c r="BP55" i="14" s="1"/>
  <c r="BQ55" i="14" s="1"/>
  <c r="BR55" i="14" s="1"/>
  <c r="BS55" i="14" s="1"/>
  <c r="BT55" i="14" s="1"/>
  <c r="BU55" i="14" s="1"/>
  <c r="BV55" i="14" s="1"/>
  <c r="BW55" i="14" s="1"/>
  <c r="BX55" i="14" s="1"/>
  <c r="BY55" i="14" s="1"/>
  <c r="BZ55" i="14" s="1"/>
  <c r="CA55" i="14" s="1"/>
  <c r="CB55" i="14" s="1"/>
  <c r="CC55" i="14" s="1"/>
  <c r="CD55" i="14" s="1"/>
  <c r="CE55" i="14" s="1"/>
  <c r="CF55" i="14" s="1"/>
  <c r="CG55" i="14" s="1"/>
  <c r="CH55" i="14" s="1"/>
  <c r="CI55" i="14" s="1"/>
  <c r="CJ55" i="14" s="1"/>
  <c r="CK55" i="14" s="1"/>
  <c r="CL55" i="14" s="1"/>
  <c r="CM55" i="14" s="1"/>
  <c r="CN55" i="14" s="1"/>
  <c r="CO55" i="14" s="1"/>
  <c r="CP55" i="14" s="1"/>
  <c r="CQ55" i="14" s="1"/>
  <c r="CR55" i="14" s="1"/>
  <c r="CS55" i="14" s="1"/>
  <c r="CT55" i="14" s="1"/>
  <c r="CU55" i="14" s="1"/>
  <c r="CV55" i="14" s="1"/>
  <c r="CW55" i="14" s="1"/>
  <c r="CX55" i="14" s="1"/>
  <c r="CY55" i="14" s="1"/>
  <c r="CZ55" i="14" s="1"/>
  <c r="DA55" i="14" s="1"/>
  <c r="DB55" i="14" s="1"/>
  <c r="DC55" i="14" s="1"/>
  <c r="DD55" i="14" s="1"/>
  <c r="DE55" i="14" s="1"/>
  <c r="DF55" i="14" s="1"/>
  <c r="DG55" i="14" s="1"/>
  <c r="DH55" i="14" s="1"/>
  <c r="DI55" i="14" s="1"/>
  <c r="DJ55" i="14" s="1"/>
  <c r="DK55" i="14" s="1"/>
  <c r="DL55" i="14" s="1"/>
  <c r="DM55" i="14" s="1"/>
  <c r="DN55" i="14" s="1"/>
  <c r="DO55" i="14" s="1"/>
  <c r="DP55" i="14" s="1"/>
  <c r="DQ55" i="14" s="1"/>
  <c r="DR55" i="14" s="1"/>
  <c r="DS55" i="14" s="1"/>
  <c r="DT55" i="14" s="1"/>
  <c r="DU55" i="14" s="1"/>
  <c r="DV55" i="14" s="1"/>
  <c r="DW55" i="14" s="1"/>
  <c r="DX55" i="14" s="1"/>
  <c r="DY55" i="14" s="1"/>
  <c r="DZ55" i="14" s="1"/>
  <c r="EA55" i="14" s="1"/>
  <c r="EB55" i="14" s="1"/>
  <c r="EC55" i="14" s="1"/>
  <c r="ED55" i="14" s="1"/>
  <c r="EE55" i="14" s="1"/>
  <c r="EF55" i="14" s="1"/>
  <c r="EG55" i="14" s="1"/>
  <c r="EH55" i="14" s="1"/>
  <c r="EI55" i="14" s="1"/>
  <c r="EJ55" i="14" s="1"/>
  <c r="EK55" i="14" s="1"/>
  <c r="EL55" i="14" s="1"/>
  <c r="EM55" i="14" s="1"/>
  <c r="EN55" i="14" s="1"/>
  <c r="EO55" i="14" s="1"/>
  <c r="EP55" i="14" s="1"/>
  <c r="EQ55" i="14" s="1"/>
  <c r="ER55" i="14" s="1"/>
  <c r="ES55" i="14" s="1"/>
  <c r="ET55" i="14" s="1"/>
  <c r="EU55" i="14" s="1"/>
  <c r="EV55" i="14" s="1"/>
  <c r="EW55" i="14" s="1"/>
  <c r="EX55" i="14" s="1"/>
  <c r="EY55" i="14" s="1"/>
  <c r="EZ55" i="14" s="1"/>
  <c r="FA55" i="14" s="1"/>
  <c r="FB55" i="14" s="1"/>
  <c r="FC55" i="14" s="1"/>
  <c r="FD55" i="14" s="1"/>
  <c r="FE55" i="14" s="1"/>
  <c r="FF55" i="14" s="1"/>
  <c r="FG55" i="14" s="1"/>
  <c r="FH55" i="14" s="1"/>
  <c r="FI55" i="14" s="1"/>
  <c r="FJ55" i="14" s="1"/>
  <c r="FK55" i="14" s="1"/>
  <c r="FL55" i="14" s="1"/>
  <c r="FM55" i="14" s="1"/>
  <c r="FN55" i="14" s="1"/>
  <c r="FO55" i="14" s="1"/>
  <c r="FP55" i="14" s="1"/>
  <c r="FQ55" i="14" s="1"/>
  <c r="FR55" i="14" s="1"/>
  <c r="FS55" i="14" s="1"/>
  <c r="FT55" i="14" s="1"/>
  <c r="FU55" i="14" s="1"/>
  <c r="FV55" i="14" s="1"/>
  <c r="FW55" i="14" s="1"/>
  <c r="FX55" i="14" s="1"/>
  <c r="FY55" i="14" s="1"/>
  <c r="FZ55" i="14" s="1"/>
  <c r="GA55" i="14" s="1"/>
  <c r="GB55" i="14" s="1"/>
  <c r="GC55" i="14" s="1"/>
  <c r="GD55" i="14" s="1"/>
  <c r="GE55" i="14" s="1"/>
  <c r="GF55" i="14" s="1"/>
  <c r="GG55" i="14" s="1"/>
  <c r="GH55" i="14" s="1"/>
  <c r="GI55" i="14" s="1"/>
  <c r="GJ55" i="14" s="1"/>
  <c r="GK55" i="14" s="1"/>
  <c r="GL55" i="14" s="1"/>
  <c r="GM55" i="14" s="1"/>
  <c r="GN55" i="14" s="1"/>
  <c r="GO55" i="14" s="1"/>
  <c r="GP55" i="14" s="1"/>
  <c r="GQ55" i="14" s="1"/>
  <c r="GR55" i="14" s="1"/>
  <c r="AT55" i="14"/>
  <c r="AS55" i="14"/>
  <c r="AQ55" i="14"/>
  <c r="AP55" i="14"/>
  <c r="AO55" i="14"/>
  <c r="AM55" i="14"/>
  <c r="AL55" i="14"/>
  <c r="AK55" i="14"/>
  <c r="AI55" i="14"/>
  <c r="AH55" i="14"/>
  <c r="AG55" i="14"/>
  <c r="AE55" i="14"/>
  <c r="AD55" i="14"/>
  <c r="AC55" i="14"/>
  <c r="AR55" i="14"/>
  <c r="AA55" i="14"/>
  <c r="Y55" i="14"/>
  <c r="W55" i="14"/>
  <c r="U55" i="14"/>
  <c r="S55" i="14"/>
  <c r="M55" i="14"/>
  <c r="K55" i="14"/>
  <c r="G55" i="14"/>
  <c r="F55" i="14"/>
  <c r="E55" i="14"/>
  <c r="D55" i="14"/>
  <c r="C55" i="14"/>
  <c r="AU54" i="14"/>
  <c r="AW54" i="14" s="1"/>
  <c r="AX54" i="14" s="1"/>
  <c r="AY54" i="14" s="1"/>
  <c r="AZ54" i="14" s="1"/>
  <c r="BA54" i="14" s="1"/>
  <c r="BB54" i="14" s="1"/>
  <c r="BC54" i="14" s="1"/>
  <c r="BD54" i="14" s="1"/>
  <c r="BE54" i="14" s="1"/>
  <c r="BF54" i="14" s="1"/>
  <c r="BG54" i="14" s="1"/>
  <c r="BH54" i="14" s="1"/>
  <c r="BI54" i="14" s="1"/>
  <c r="BJ54" i="14" s="1"/>
  <c r="BK54" i="14" s="1"/>
  <c r="BL54" i="14" s="1"/>
  <c r="BM54" i="14" s="1"/>
  <c r="BN54" i="14" s="1"/>
  <c r="BO54" i="14" s="1"/>
  <c r="BP54" i="14" s="1"/>
  <c r="BQ54" i="14" s="1"/>
  <c r="BR54" i="14" s="1"/>
  <c r="BS54" i="14" s="1"/>
  <c r="BT54" i="14" s="1"/>
  <c r="BU54" i="14" s="1"/>
  <c r="BV54" i="14" s="1"/>
  <c r="BW54" i="14" s="1"/>
  <c r="BX54" i="14" s="1"/>
  <c r="BY54" i="14" s="1"/>
  <c r="BZ54" i="14" s="1"/>
  <c r="CA54" i="14" s="1"/>
  <c r="CB54" i="14" s="1"/>
  <c r="CC54" i="14" s="1"/>
  <c r="CD54" i="14" s="1"/>
  <c r="CE54" i="14" s="1"/>
  <c r="CF54" i="14" s="1"/>
  <c r="CG54" i="14" s="1"/>
  <c r="CH54" i="14" s="1"/>
  <c r="CI54" i="14" s="1"/>
  <c r="CJ54" i="14" s="1"/>
  <c r="CK54" i="14" s="1"/>
  <c r="CL54" i="14" s="1"/>
  <c r="CM54" i="14" s="1"/>
  <c r="CN54" i="14" s="1"/>
  <c r="CO54" i="14" s="1"/>
  <c r="CP54" i="14" s="1"/>
  <c r="CQ54" i="14" s="1"/>
  <c r="CR54" i="14" s="1"/>
  <c r="CS54" i="14" s="1"/>
  <c r="CT54" i="14" s="1"/>
  <c r="CU54" i="14" s="1"/>
  <c r="CV54" i="14" s="1"/>
  <c r="CW54" i="14" s="1"/>
  <c r="CX54" i="14" s="1"/>
  <c r="CY54" i="14" s="1"/>
  <c r="CZ54" i="14" s="1"/>
  <c r="DA54" i="14" s="1"/>
  <c r="DB54" i="14" s="1"/>
  <c r="DC54" i="14" s="1"/>
  <c r="DD54" i="14" s="1"/>
  <c r="DE54" i="14" s="1"/>
  <c r="DF54" i="14" s="1"/>
  <c r="DG54" i="14" s="1"/>
  <c r="DH54" i="14" s="1"/>
  <c r="DI54" i="14" s="1"/>
  <c r="DJ54" i="14" s="1"/>
  <c r="DK54" i="14" s="1"/>
  <c r="DL54" i="14" s="1"/>
  <c r="DM54" i="14" s="1"/>
  <c r="DN54" i="14" s="1"/>
  <c r="DO54" i="14" s="1"/>
  <c r="DP54" i="14" s="1"/>
  <c r="DQ54" i="14" s="1"/>
  <c r="DR54" i="14" s="1"/>
  <c r="DS54" i="14" s="1"/>
  <c r="DT54" i="14" s="1"/>
  <c r="DU54" i="14" s="1"/>
  <c r="DV54" i="14" s="1"/>
  <c r="DW54" i="14" s="1"/>
  <c r="DX54" i="14" s="1"/>
  <c r="DY54" i="14" s="1"/>
  <c r="DZ54" i="14" s="1"/>
  <c r="EA54" i="14" s="1"/>
  <c r="EB54" i="14" s="1"/>
  <c r="EC54" i="14" s="1"/>
  <c r="ED54" i="14" s="1"/>
  <c r="EE54" i="14" s="1"/>
  <c r="EF54" i="14" s="1"/>
  <c r="EG54" i="14" s="1"/>
  <c r="EH54" i="14" s="1"/>
  <c r="EI54" i="14" s="1"/>
  <c r="EJ54" i="14" s="1"/>
  <c r="EK54" i="14" s="1"/>
  <c r="EL54" i="14" s="1"/>
  <c r="EM54" i="14" s="1"/>
  <c r="EN54" i="14" s="1"/>
  <c r="EO54" i="14" s="1"/>
  <c r="EP54" i="14" s="1"/>
  <c r="EQ54" i="14" s="1"/>
  <c r="ER54" i="14" s="1"/>
  <c r="ES54" i="14" s="1"/>
  <c r="ET54" i="14" s="1"/>
  <c r="EU54" i="14" s="1"/>
  <c r="EV54" i="14" s="1"/>
  <c r="EW54" i="14" s="1"/>
  <c r="EX54" i="14" s="1"/>
  <c r="EY54" i="14" s="1"/>
  <c r="EZ54" i="14" s="1"/>
  <c r="FA54" i="14" s="1"/>
  <c r="FB54" i="14" s="1"/>
  <c r="FC54" i="14" s="1"/>
  <c r="FD54" i="14" s="1"/>
  <c r="FE54" i="14" s="1"/>
  <c r="FF54" i="14" s="1"/>
  <c r="FG54" i="14" s="1"/>
  <c r="FH54" i="14" s="1"/>
  <c r="FI54" i="14" s="1"/>
  <c r="FJ54" i="14" s="1"/>
  <c r="FK54" i="14" s="1"/>
  <c r="FL54" i="14" s="1"/>
  <c r="FM54" i="14" s="1"/>
  <c r="FN54" i="14" s="1"/>
  <c r="FO54" i="14" s="1"/>
  <c r="FP54" i="14" s="1"/>
  <c r="FQ54" i="14" s="1"/>
  <c r="FR54" i="14" s="1"/>
  <c r="FS54" i="14" s="1"/>
  <c r="FT54" i="14" s="1"/>
  <c r="FU54" i="14" s="1"/>
  <c r="FV54" i="14" s="1"/>
  <c r="FW54" i="14" s="1"/>
  <c r="FX54" i="14" s="1"/>
  <c r="FY54" i="14" s="1"/>
  <c r="FZ54" i="14" s="1"/>
  <c r="GA54" i="14" s="1"/>
  <c r="GB54" i="14" s="1"/>
  <c r="GC54" i="14" s="1"/>
  <c r="GD54" i="14" s="1"/>
  <c r="GE54" i="14" s="1"/>
  <c r="GF54" i="14" s="1"/>
  <c r="GG54" i="14" s="1"/>
  <c r="GH54" i="14" s="1"/>
  <c r="GI54" i="14" s="1"/>
  <c r="GJ54" i="14" s="1"/>
  <c r="GK54" i="14" s="1"/>
  <c r="GL54" i="14" s="1"/>
  <c r="GM54" i="14" s="1"/>
  <c r="GN54" i="14" s="1"/>
  <c r="GO54" i="14" s="1"/>
  <c r="GP54" i="14" s="1"/>
  <c r="GQ54" i="14" s="1"/>
  <c r="GR54" i="14" s="1"/>
  <c r="AS54" i="14"/>
  <c r="AQ54" i="14"/>
  <c r="AO54" i="14"/>
  <c r="AM54" i="14"/>
  <c r="AK54" i="14"/>
  <c r="AI54" i="14"/>
  <c r="AG54" i="14"/>
  <c r="AE54" i="14"/>
  <c r="AC54" i="14"/>
  <c r="AR54" i="14"/>
  <c r="AA54" i="14"/>
  <c r="Y54" i="14"/>
  <c r="W54" i="14"/>
  <c r="U54" i="14"/>
  <c r="S54" i="14"/>
  <c r="N54" i="14"/>
  <c r="K54" i="14"/>
  <c r="F54" i="14"/>
  <c r="G54" i="14"/>
  <c r="E54" i="14"/>
  <c r="D54" i="14"/>
  <c r="C54" i="14"/>
  <c r="AU53" i="14"/>
  <c r="AW53" i="14" s="1"/>
  <c r="AX53" i="14" s="1"/>
  <c r="AY53" i="14" s="1"/>
  <c r="AZ53" i="14" s="1"/>
  <c r="BA53" i="14" s="1"/>
  <c r="BB53" i="14" s="1"/>
  <c r="BC53" i="14" s="1"/>
  <c r="BD53" i="14" s="1"/>
  <c r="BE53" i="14" s="1"/>
  <c r="BF53" i="14" s="1"/>
  <c r="BG53" i="14" s="1"/>
  <c r="BH53" i="14" s="1"/>
  <c r="BI53" i="14" s="1"/>
  <c r="BJ53" i="14" s="1"/>
  <c r="BK53" i="14" s="1"/>
  <c r="BL53" i="14" s="1"/>
  <c r="BM53" i="14" s="1"/>
  <c r="BN53" i="14" s="1"/>
  <c r="BO53" i="14" s="1"/>
  <c r="BP53" i="14" s="1"/>
  <c r="BQ53" i="14" s="1"/>
  <c r="BR53" i="14" s="1"/>
  <c r="BS53" i="14" s="1"/>
  <c r="BT53" i="14" s="1"/>
  <c r="BU53" i="14" s="1"/>
  <c r="BV53" i="14" s="1"/>
  <c r="BW53" i="14" s="1"/>
  <c r="BX53" i="14" s="1"/>
  <c r="BY53" i="14" s="1"/>
  <c r="BZ53" i="14" s="1"/>
  <c r="CA53" i="14" s="1"/>
  <c r="CB53" i="14" s="1"/>
  <c r="CC53" i="14" s="1"/>
  <c r="CD53" i="14" s="1"/>
  <c r="CE53" i="14" s="1"/>
  <c r="CF53" i="14" s="1"/>
  <c r="CG53" i="14" s="1"/>
  <c r="CH53" i="14" s="1"/>
  <c r="CI53" i="14" s="1"/>
  <c r="CJ53" i="14" s="1"/>
  <c r="CK53" i="14" s="1"/>
  <c r="CL53" i="14" s="1"/>
  <c r="CM53" i="14" s="1"/>
  <c r="CN53" i="14" s="1"/>
  <c r="CO53" i="14" s="1"/>
  <c r="CP53" i="14" s="1"/>
  <c r="CQ53" i="14" s="1"/>
  <c r="CR53" i="14" s="1"/>
  <c r="CS53" i="14" s="1"/>
  <c r="CT53" i="14" s="1"/>
  <c r="CU53" i="14" s="1"/>
  <c r="CV53" i="14" s="1"/>
  <c r="CW53" i="14" s="1"/>
  <c r="CX53" i="14" s="1"/>
  <c r="CY53" i="14" s="1"/>
  <c r="CZ53" i="14" s="1"/>
  <c r="DA53" i="14" s="1"/>
  <c r="DB53" i="14" s="1"/>
  <c r="DC53" i="14" s="1"/>
  <c r="DD53" i="14" s="1"/>
  <c r="DE53" i="14" s="1"/>
  <c r="DF53" i="14" s="1"/>
  <c r="DG53" i="14" s="1"/>
  <c r="DH53" i="14" s="1"/>
  <c r="DI53" i="14" s="1"/>
  <c r="DJ53" i="14" s="1"/>
  <c r="DK53" i="14" s="1"/>
  <c r="DL53" i="14" s="1"/>
  <c r="DM53" i="14" s="1"/>
  <c r="DN53" i="14" s="1"/>
  <c r="DO53" i="14" s="1"/>
  <c r="DP53" i="14" s="1"/>
  <c r="DQ53" i="14" s="1"/>
  <c r="DR53" i="14" s="1"/>
  <c r="DS53" i="14" s="1"/>
  <c r="DT53" i="14" s="1"/>
  <c r="DU53" i="14" s="1"/>
  <c r="DV53" i="14" s="1"/>
  <c r="DW53" i="14" s="1"/>
  <c r="DX53" i="14" s="1"/>
  <c r="DY53" i="14" s="1"/>
  <c r="DZ53" i="14" s="1"/>
  <c r="EA53" i="14" s="1"/>
  <c r="EB53" i="14" s="1"/>
  <c r="EC53" i="14" s="1"/>
  <c r="ED53" i="14" s="1"/>
  <c r="EE53" i="14" s="1"/>
  <c r="EF53" i="14" s="1"/>
  <c r="EG53" i="14" s="1"/>
  <c r="EH53" i="14" s="1"/>
  <c r="EI53" i="14" s="1"/>
  <c r="EJ53" i="14" s="1"/>
  <c r="EK53" i="14" s="1"/>
  <c r="EL53" i="14" s="1"/>
  <c r="EM53" i="14" s="1"/>
  <c r="EN53" i="14" s="1"/>
  <c r="EO53" i="14" s="1"/>
  <c r="EP53" i="14" s="1"/>
  <c r="EQ53" i="14" s="1"/>
  <c r="ER53" i="14" s="1"/>
  <c r="ES53" i="14" s="1"/>
  <c r="ET53" i="14" s="1"/>
  <c r="EU53" i="14" s="1"/>
  <c r="EV53" i="14" s="1"/>
  <c r="EW53" i="14" s="1"/>
  <c r="EX53" i="14" s="1"/>
  <c r="EY53" i="14" s="1"/>
  <c r="EZ53" i="14" s="1"/>
  <c r="FA53" i="14" s="1"/>
  <c r="FB53" i="14" s="1"/>
  <c r="FC53" i="14" s="1"/>
  <c r="FD53" i="14" s="1"/>
  <c r="FE53" i="14" s="1"/>
  <c r="FF53" i="14" s="1"/>
  <c r="FG53" i="14" s="1"/>
  <c r="FH53" i="14" s="1"/>
  <c r="FI53" i="14" s="1"/>
  <c r="FJ53" i="14" s="1"/>
  <c r="FK53" i="14" s="1"/>
  <c r="FL53" i="14" s="1"/>
  <c r="FM53" i="14" s="1"/>
  <c r="FN53" i="14" s="1"/>
  <c r="FO53" i="14" s="1"/>
  <c r="FP53" i="14" s="1"/>
  <c r="FQ53" i="14" s="1"/>
  <c r="FR53" i="14" s="1"/>
  <c r="FS53" i="14" s="1"/>
  <c r="FT53" i="14" s="1"/>
  <c r="FU53" i="14" s="1"/>
  <c r="FV53" i="14" s="1"/>
  <c r="FW53" i="14" s="1"/>
  <c r="FX53" i="14" s="1"/>
  <c r="FY53" i="14" s="1"/>
  <c r="FZ53" i="14" s="1"/>
  <c r="GA53" i="14" s="1"/>
  <c r="GB53" i="14" s="1"/>
  <c r="GC53" i="14" s="1"/>
  <c r="GD53" i="14" s="1"/>
  <c r="GE53" i="14" s="1"/>
  <c r="GF53" i="14" s="1"/>
  <c r="GG53" i="14" s="1"/>
  <c r="GH53" i="14" s="1"/>
  <c r="GI53" i="14" s="1"/>
  <c r="GJ53" i="14" s="1"/>
  <c r="GK53" i="14" s="1"/>
  <c r="GL53" i="14" s="1"/>
  <c r="GM53" i="14" s="1"/>
  <c r="GN53" i="14" s="1"/>
  <c r="GO53" i="14" s="1"/>
  <c r="GP53" i="14" s="1"/>
  <c r="GQ53" i="14" s="1"/>
  <c r="GR53" i="14" s="1"/>
  <c r="AT53" i="14"/>
  <c r="AS53" i="14"/>
  <c r="AQ53" i="14"/>
  <c r="AP53" i="14"/>
  <c r="AO53" i="14"/>
  <c r="AM53" i="14"/>
  <c r="AL53" i="14"/>
  <c r="AK53" i="14"/>
  <c r="AI53" i="14"/>
  <c r="AH53" i="14"/>
  <c r="AG53" i="14"/>
  <c r="AE53" i="14"/>
  <c r="AD53" i="14"/>
  <c r="AC53" i="14"/>
  <c r="AR53" i="14"/>
  <c r="AA53" i="14"/>
  <c r="W53" i="14"/>
  <c r="U53" i="14"/>
  <c r="S53" i="14"/>
  <c r="M53" i="14"/>
  <c r="K53" i="14"/>
  <c r="G53" i="14"/>
  <c r="F53" i="14"/>
  <c r="E53" i="14"/>
  <c r="D53" i="14"/>
  <c r="C53" i="14"/>
  <c r="AU52" i="14"/>
  <c r="AW52" i="14" s="1"/>
  <c r="AX52" i="14" s="1"/>
  <c r="AY52" i="14" s="1"/>
  <c r="AZ52" i="14" s="1"/>
  <c r="BA52" i="14" s="1"/>
  <c r="BB52" i="14" s="1"/>
  <c r="BC52" i="14" s="1"/>
  <c r="BD52" i="14" s="1"/>
  <c r="BE52" i="14" s="1"/>
  <c r="BF52" i="14" s="1"/>
  <c r="BG52" i="14" s="1"/>
  <c r="BH52" i="14" s="1"/>
  <c r="BI52" i="14" s="1"/>
  <c r="BJ52" i="14" s="1"/>
  <c r="BK52" i="14" s="1"/>
  <c r="BL52" i="14" s="1"/>
  <c r="BM52" i="14" s="1"/>
  <c r="BN52" i="14" s="1"/>
  <c r="BO52" i="14" s="1"/>
  <c r="BP52" i="14" s="1"/>
  <c r="BQ52" i="14" s="1"/>
  <c r="BR52" i="14" s="1"/>
  <c r="BS52" i="14" s="1"/>
  <c r="BT52" i="14" s="1"/>
  <c r="BU52" i="14" s="1"/>
  <c r="BV52" i="14" s="1"/>
  <c r="BW52" i="14" s="1"/>
  <c r="BX52" i="14" s="1"/>
  <c r="BY52" i="14" s="1"/>
  <c r="BZ52" i="14" s="1"/>
  <c r="CA52" i="14" s="1"/>
  <c r="CB52" i="14" s="1"/>
  <c r="CC52" i="14" s="1"/>
  <c r="CD52" i="14" s="1"/>
  <c r="CE52" i="14" s="1"/>
  <c r="CF52" i="14" s="1"/>
  <c r="CG52" i="14" s="1"/>
  <c r="CH52" i="14" s="1"/>
  <c r="CI52" i="14" s="1"/>
  <c r="CJ52" i="14" s="1"/>
  <c r="CK52" i="14" s="1"/>
  <c r="CL52" i="14" s="1"/>
  <c r="CM52" i="14" s="1"/>
  <c r="CN52" i="14" s="1"/>
  <c r="CO52" i="14" s="1"/>
  <c r="CP52" i="14" s="1"/>
  <c r="CQ52" i="14" s="1"/>
  <c r="CR52" i="14" s="1"/>
  <c r="CS52" i="14" s="1"/>
  <c r="CT52" i="14" s="1"/>
  <c r="CU52" i="14" s="1"/>
  <c r="CV52" i="14" s="1"/>
  <c r="CW52" i="14" s="1"/>
  <c r="CX52" i="14" s="1"/>
  <c r="CY52" i="14" s="1"/>
  <c r="CZ52" i="14" s="1"/>
  <c r="DA52" i="14" s="1"/>
  <c r="DB52" i="14" s="1"/>
  <c r="DC52" i="14" s="1"/>
  <c r="DD52" i="14" s="1"/>
  <c r="DE52" i="14" s="1"/>
  <c r="DF52" i="14" s="1"/>
  <c r="DG52" i="14" s="1"/>
  <c r="DH52" i="14" s="1"/>
  <c r="DI52" i="14" s="1"/>
  <c r="DJ52" i="14" s="1"/>
  <c r="DK52" i="14" s="1"/>
  <c r="DL52" i="14" s="1"/>
  <c r="DM52" i="14" s="1"/>
  <c r="DN52" i="14" s="1"/>
  <c r="DO52" i="14" s="1"/>
  <c r="DP52" i="14" s="1"/>
  <c r="DQ52" i="14" s="1"/>
  <c r="DR52" i="14" s="1"/>
  <c r="DS52" i="14" s="1"/>
  <c r="DT52" i="14" s="1"/>
  <c r="DU52" i="14" s="1"/>
  <c r="DV52" i="14" s="1"/>
  <c r="DW52" i="14" s="1"/>
  <c r="DX52" i="14" s="1"/>
  <c r="DY52" i="14" s="1"/>
  <c r="DZ52" i="14" s="1"/>
  <c r="EA52" i="14" s="1"/>
  <c r="EB52" i="14" s="1"/>
  <c r="EC52" i="14" s="1"/>
  <c r="ED52" i="14" s="1"/>
  <c r="EE52" i="14" s="1"/>
  <c r="EF52" i="14" s="1"/>
  <c r="EG52" i="14" s="1"/>
  <c r="EH52" i="14" s="1"/>
  <c r="EI52" i="14" s="1"/>
  <c r="EJ52" i="14" s="1"/>
  <c r="EK52" i="14" s="1"/>
  <c r="EL52" i="14" s="1"/>
  <c r="EM52" i="14" s="1"/>
  <c r="EN52" i="14" s="1"/>
  <c r="EO52" i="14" s="1"/>
  <c r="EP52" i="14" s="1"/>
  <c r="EQ52" i="14" s="1"/>
  <c r="ER52" i="14" s="1"/>
  <c r="ES52" i="14" s="1"/>
  <c r="ET52" i="14" s="1"/>
  <c r="EU52" i="14" s="1"/>
  <c r="EV52" i="14" s="1"/>
  <c r="EW52" i="14" s="1"/>
  <c r="EX52" i="14" s="1"/>
  <c r="EY52" i="14" s="1"/>
  <c r="EZ52" i="14" s="1"/>
  <c r="FA52" i="14" s="1"/>
  <c r="FB52" i="14" s="1"/>
  <c r="FC52" i="14" s="1"/>
  <c r="FD52" i="14" s="1"/>
  <c r="FE52" i="14" s="1"/>
  <c r="FF52" i="14" s="1"/>
  <c r="FG52" i="14" s="1"/>
  <c r="FH52" i="14" s="1"/>
  <c r="FI52" i="14" s="1"/>
  <c r="FJ52" i="14" s="1"/>
  <c r="FK52" i="14" s="1"/>
  <c r="FL52" i="14" s="1"/>
  <c r="FM52" i="14" s="1"/>
  <c r="FN52" i="14" s="1"/>
  <c r="FO52" i="14" s="1"/>
  <c r="FP52" i="14" s="1"/>
  <c r="FQ52" i="14" s="1"/>
  <c r="FR52" i="14" s="1"/>
  <c r="FS52" i="14" s="1"/>
  <c r="FT52" i="14" s="1"/>
  <c r="FU52" i="14" s="1"/>
  <c r="FV52" i="14" s="1"/>
  <c r="FW52" i="14" s="1"/>
  <c r="FX52" i="14" s="1"/>
  <c r="FY52" i="14" s="1"/>
  <c r="FZ52" i="14" s="1"/>
  <c r="GA52" i="14" s="1"/>
  <c r="GB52" i="14" s="1"/>
  <c r="GC52" i="14" s="1"/>
  <c r="GD52" i="14" s="1"/>
  <c r="GE52" i="14" s="1"/>
  <c r="GF52" i="14" s="1"/>
  <c r="GG52" i="14" s="1"/>
  <c r="GH52" i="14" s="1"/>
  <c r="GI52" i="14" s="1"/>
  <c r="GJ52" i="14" s="1"/>
  <c r="GK52" i="14" s="1"/>
  <c r="GL52" i="14" s="1"/>
  <c r="GM52" i="14" s="1"/>
  <c r="GN52" i="14" s="1"/>
  <c r="GO52" i="14" s="1"/>
  <c r="GP52" i="14" s="1"/>
  <c r="GQ52" i="14" s="1"/>
  <c r="GR52" i="14" s="1"/>
  <c r="AS52" i="14"/>
  <c r="AQ52" i="14"/>
  <c r="AO52" i="14"/>
  <c r="AM52" i="14"/>
  <c r="AK52" i="14"/>
  <c r="AI52" i="14"/>
  <c r="AG52" i="14"/>
  <c r="AE52" i="14"/>
  <c r="AC52" i="14"/>
  <c r="AR52" i="14"/>
  <c r="AA52" i="14"/>
  <c r="Y52" i="14"/>
  <c r="W52" i="14"/>
  <c r="U52" i="14"/>
  <c r="S52" i="14"/>
  <c r="P52" i="14"/>
  <c r="M52" i="14"/>
  <c r="K52" i="14"/>
  <c r="F52" i="14"/>
  <c r="G52" i="14"/>
  <c r="E52" i="14"/>
  <c r="D52" i="14"/>
  <c r="C52" i="14"/>
  <c r="AU51" i="14"/>
  <c r="AW51" i="14" s="1"/>
  <c r="AX51" i="14" s="1"/>
  <c r="AY51" i="14" s="1"/>
  <c r="AZ51" i="14" s="1"/>
  <c r="BA51" i="14" s="1"/>
  <c r="BB51" i="14" s="1"/>
  <c r="BC51" i="14" s="1"/>
  <c r="BD51" i="14" s="1"/>
  <c r="BE51" i="14" s="1"/>
  <c r="BF51" i="14" s="1"/>
  <c r="BG51" i="14" s="1"/>
  <c r="BH51" i="14" s="1"/>
  <c r="BI51" i="14" s="1"/>
  <c r="BJ51" i="14" s="1"/>
  <c r="BK51" i="14" s="1"/>
  <c r="BL51" i="14" s="1"/>
  <c r="BM51" i="14" s="1"/>
  <c r="BN51" i="14" s="1"/>
  <c r="BO51" i="14" s="1"/>
  <c r="BP51" i="14" s="1"/>
  <c r="BQ51" i="14" s="1"/>
  <c r="BR51" i="14" s="1"/>
  <c r="BS51" i="14" s="1"/>
  <c r="BT51" i="14" s="1"/>
  <c r="BU51" i="14" s="1"/>
  <c r="BV51" i="14" s="1"/>
  <c r="BW51" i="14" s="1"/>
  <c r="BX51" i="14" s="1"/>
  <c r="BY51" i="14" s="1"/>
  <c r="BZ51" i="14" s="1"/>
  <c r="CA51" i="14" s="1"/>
  <c r="CB51" i="14" s="1"/>
  <c r="CC51" i="14" s="1"/>
  <c r="CD51" i="14" s="1"/>
  <c r="CE51" i="14" s="1"/>
  <c r="CF51" i="14" s="1"/>
  <c r="CG51" i="14" s="1"/>
  <c r="CH51" i="14" s="1"/>
  <c r="CI51" i="14" s="1"/>
  <c r="CJ51" i="14" s="1"/>
  <c r="CK51" i="14" s="1"/>
  <c r="CL51" i="14" s="1"/>
  <c r="CM51" i="14" s="1"/>
  <c r="CN51" i="14" s="1"/>
  <c r="CO51" i="14" s="1"/>
  <c r="CP51" i="14" s="1"/>
  <c r="CQ51" i="14" s="1"/>
  <c r="CR51" i="14" s="1"/>
  <c r="CS51" i="14" s="1"/>
  <c r="CT51" i="14" s="1"/>
  <c r="CU51" i="14" s="1"/>
  <c r="CV51" i="14" s="1"/>
  <c r="CW51" i="14" s="1"/>
  <c r="CX51" i="14" s="1"/>
  <c r="CY51" i="14" s="1"/>
  <c r="CZ51" i="14" s="1"/>
  <c r="DA51" i="14" s="1"/>
  <c r="DB51" i="14" s="1"/>
  <c r="DC51" i="14" s="1"/>
  <c r="DD51" i="14" s="1"/>
  <c r="DE51" i="14" s="1"/>
  <c r="DF51" i="14" s="1"/>
  <c r="DG51" i="14" s="1"/>
  <c r="DH51" i="14" s="1"/>
  <c r="DI51" i="14" s="1"/>
  <c r="DJ51" i="14" s="1"/>
  <c r="DK51" i="14" s="1"/>
  <c r="DL51" i="14" s="1"/>
  <c r="DM51" i="14" s="1"/>
  <c r="DN51" i="14" s="1"/>
  <c r="DO51" i="14" s="1"/>
  <c r="DP51" i="14" s="1"/>
  <c r="DQ51" i="14" s="1"/>
  <c r="DR51" i="14" s="1"/>
  <c r="DS51" i="14" s="1"/>
  <c r="DT51" i="14" s="1"/>
  <c r="DU51" i="14" s="1"/>
  <c r="DV51" i="14" s="1"/>
  <c r="DW51" i="14" s="1"/>
  <c r="DX51" i="14" s="1"/>
  <c r="DY51" i="14" s="1"/>
  <c r="DZ51" i="14" s="1"/>
  <c r="EA51" i="14" s="1"/>
  <c r="EB51" i="14" s="1"/>
  <c r="EC51" i="14" s="1"/>
  <c r="ED51" i="14" s="1"/>
  <c r="EE51" i="14" s="1"/>
  <c r="EF51" i="14" s="1"/>
  <c r="EG51" i="14" s="1"/>
  <c r="EH51" i="14" s="1"/>
  <c r="EI51" i="14" s="1"/>
  <c r="EJ51" i="14" s="1"/>
  <c r="EK51" i="14" s="1"/>
  <c r="EL51" i="14" s="1"/>
  <c r="EM51" i="14" s="1"/>
  <c r="EN51" i="14" s="1"/>
  <c r="EO51" i="14" s="1"/>
  <c r="EP51" i="14" s="1"/>
  <c r="EQ51" i="14" s="1"/>
  <c r="ER51" i="14" s="1"/>
  <c r="ES51" i="14" s="1"/>
  <c r="ET51" i="14" s="1"/>
  <c r="EU51" i="14" s="1"/>
  <c r="EV51" i="14" s="1"/>
  <c r="EW51" i="14" s="1"/>
  <c r="EX51" i="14" s="1"/>
  <c r="EY51" i="14" s="1"/>
  <c r="EZ51" i="14" s="1"/>
  <c r="FA51" i="14" s="1"/>
  <c r="FB51" i="14" s="1"/>
  <c r="FC51" i="14" s="1"/>
  <c r="FD51" i="14" s="1"/>
  <c r="FE51" i="14" s="1"/>
  <c r="FF51" i="14" s="1"/>
  <c r="FG51" i="14" s="1"/>
  <c r="FH51" i="14" s="1"/>
  <c r="FI51" i="14" s="1"/>
  <c r="FJ51" i="14" s="1"/>
  <c r="FK51" i="14" s="1"/>
  <c r="FL51" i="14" s="1"/>
  <c r="FM51" i="14" s="1"/>
  <c r="FN51" i="14" s="1"/>
  <c r="FO51" i="14" s="1"/>
  <c r="FP51" i="14" s="1"/>
  <c r="FQ51" i="14" s="1"/>
  <c r="FR51" i="14" s="1"/>
  <c r="FS51" i="14" s="1"/>
  <c r="FT51" i="14" s="1"/>
  <c r="FU51" i="14" s="1"/>
  <c r="FV51" i="14" s="1"/>
  <c r="FW51" i="14" s="1"/>
  <c r="FX51" i="14" s="1"/>
  <c r="FY51" i="14" s="1"/>
  <c r="FZ51" i="14" s="1"/>
  <c r="GA51" i="14" s="1"/>
  <c r="GB51" i="14" s="1"/>
  <c r="GC51" i="14" s="1"/>
  <c r="GD51" i="14" s="1"/>
  <c r="GE51" i="14" s="1"/>
  <c r="GF51" i="14" s="1"/>
  <c r="GG51" i="14" s="1"/>
  <c r="GH51" i="14" s="1"/>
  <c r="GI51" i="14" s="1"/>
  <c r="GJ51" i="14" s="1"/>
  <c r="GK51" i="14" s="1"/>
  <c r="GL51" i="14" s="1"/>
  <c r="GM51" i="14" s="1"/>
  <c r="GN51" i="14" s="1"/>
  <c r="GO51" i="14" s="1"/>
  <c r="GP51" i="14" s="1"/>
  <c r="GQ51" i="14" s="1"/>
  <c r="GR51" i="14" s="1"/>
  <c r="AT51" i="14"/>
  <c r="AS51" i="14"/>
  <c r="AQ51" i="14"/>
  <c r="AP51" i="14"/>
  <c r="AO51" i="14"/>
  <c r="AM51" i="14"/>
  <c r="AL51" i="14"/>
  <c r="AK51" i="14"/>
  <c r="AI51" i="14"/>
  <c r="AH51" i="14"/>
  <c r="AG51" i="14"/>
  <c r="AE51" i="14"/>
  <c r="AD51" i="14"/>
  <c r="AC51" i="14"/>
  <c r="AR51" i="14"/>
  <c r="AA51" i="14"/>
  <c r="Y51" i="14"/>
  <c r="W51" i="14"/>
  <c r="U51" i="14"/>
  <c r="S51" i="14"/>
  <c r="M51" i="14"/>
  <c r="K51" i="14"/>
  <c r="G51" i="14"/>
  <c r="F51" i="14"/>
  <c r="E51" i="14"/>
  <c r="D51" i="14"/>
  <c r="C51" i="14"/>
  <c r="C50" i="14"/>
  <c r="D50" i="14" s="1"/>
  <c r="E50" i="14" s="1"/>
  <c r="F50" i="14" s="1"/>
  <c r="G50" i="14" s="1"/>
  <c r="H50" i="14" s="1"/>
  <c r="I50" i="14" s="1"/>
  <c r="J50" i="14" s="1"/>
  <c r="K50" i="14" s="1"/>
  <c r="L50" i="14" s="1"/>
  <c r="M50" i="14" s="1"/>
  <c r="N50" i="14" s="1"/>
  <c r="O50" i="14" s="1"/>
  <c r="P50" i="14" s="1"/>
  <c r="Q50" i="14" s="1"/>
  <c r="R50" i="14" s="1"/>
  <c r="S50" i="14" s="1"/>
  <c r="T50" i="14" s="1"/>
  <c r="U50" i="14" s="1"/>
  <c r="V50" i="14" s="1"/>
  <c r="W50" i="14" s="1"/>
  <c r="X50" i="14" s="1"/>
  <c r="Y50" i="14" s="1"/>
  <c r="Z50" i="14" s="1"/>
  <c r="AA50" i="14" s="1"/>
  <c r="AB50" i="14" s="1"/>
  <c r="AC50" i="14" s="1"/>
  <c r="AD50" i="14" s="1"/>
  <c r="AE50" i="14" s="1"/>
  <c r="AF50" i="14" s="1"/>
  <c r="AG50" i="14" s="1"/>
  <c r="AH50" i="14" s="1"/>
  <c r="AI50" i="14" s="1"/>
  <c r="AJ50" i="14" s="1"/>
  <c r="AK50" i="14" s="1"/>
  <c r="AL50" i="14" s="1"/>
  <c r="AM50" i="14" s="1"/>
  <c r="AN50" i="14" s="1"/>
  <c r="AO50" i="14" s="1"/>
  <c r="AP50" i="14" s="1"/>
  <c r="AQ50" i="14" s="1"/>
  <c r="AR50" i="14" s="1"/>
  <c r="AS50" i="14" s="1"/>
  <c r="AT50" i="14" s="1"/>
  <c r="AU50" i="14" s="1"/>
  <c r="AV50" i="14" s="1"/>
  <c r="AW50" i="14" s="1"/>
  <c r="AX50" i="14" s="1"/>
  <c r="AY50" i="14" s="1"/>
  <c r="AZ50" i="14" s="1"/>
  <c r="BA50" i="14" s="1"/>
  <c r="BB50" i="14" s="1"/>
  <c r="BC50" i="14" s="1"/>
  <c r="BD50" i="14" s="1"/>
  <c r="BE50" i="14" s="1"/>
  <c r="BF50" i="14" s="1"/>
  <c r="BG50" i="14" s="1"/>
  <c r="BH50" i="14" s="1"/>
  <c r="BI50" i="14" s="1"/>
  <c r="BJ50" i="14" s="1"/>
  <c r="BK50" i="14" s="1"/>
  <c r="BL50" i="14" s="1"/>
  <c r="BM50" i="14" s="1"/>
  <c r="BN50" i="14" s="1"/>
  <c r="BO50" i="14" s="1"/>
  <c r="BP50" i="14" s="1"/>
  <c r="BQ50" i="14" s="1"/>
  <c r="BR50" i="14" s="1"/>
  <c r="BS50" i="14" s="1"/>
  <c r="BT50" i="14" s="1"/>
  <c r="BU50" i="14" s="1"/>
  <c r="BV50" i="14" s="1"/>
  <c r="BW50" i="14" s="1"/>
  <c r="BX50" i="14" s="1"/>
  <c r="BY50" i="14" s="1"/>
  <c r="BZ50" i="14" s="1"/>
  <c r="CA50" i="14" s="1"/>
  <c r="CB50" i="14" s="1"/>
  <c r="CC50" i="14" s="1"/>
  <c r="CD50" i="14" s="1"/>
  <c r="CE50" i="14" s="1"/>
  <c r="CF50" i="14" s="1"/>
  <c r="CG50" i="14" s="1"/>
  <c r="CH50" i="14" s="1"/>
  <c r="CI50" i="14" s="1"/>
  <c r="CJ50" i="14" s="1"/>
  <c r="CK50" i="14" s="1"/>
  <c r="CL50" i="14" s="1"/>
  <c r="CM50" i="14" s="1"/>
  <c r="CN50" i="14" s="1"/>
  <c r="CO50" i="14" s="1"/>
  <c r="CP50" i="14" s="1"/>
  <c r="CQ50" i="14" s="1"/>
  <c r="CR50" i="14" s="1"/>
  <c r="CS50" i="14" s="1"/>
  <c r="CT50" i="14" s="1"/>
  <c r="CU50" i="14" s="1"/>
  <c r="CV50" i="14" s="1"/>
  <c r="CW50" i="14" s="1"/>
  <c r="CX50" i="14" s="1"/>
  <c r="CY50" i="14" s="1"/>
  <c r="CZ50" i="14" s="1"/>
  <c r="DA50" i="14" s="1"/>
  <c r="DB50" i="14" s="1"/>
  <c r="DC50" i="14" s="1"/>
  <c r="DD50" i="14" s="1"/>
  <c r="DE50" i="14" s="1"/>
  <c r="DF50" i="14" s="1"/>
  <c r="DG50" i="14" s="1"/>
  <c r="DH50" i="14" s="1"/>
  <c r="DI50" i="14" s="1"/>
  <c r="DJ50" i="14" s="1"/>
  <c r="DK50" i="14" s="1"/>
  <c r="DL50" i="14" s="1"/>
  <c r="DM50" i="14" s="1"/>
  <c r="DN50" i="14" s="1"/>
  <c r="DO50" i="14" s="1"/>
  <c r="DP50" i="14" s="1"/>
  <c r="DQ50" i="14" s="1"/>
  <c r="DR50" i="14" s="1"/>
  <c r="DS50" i="14" s="1"/>
  <c r="DT50" i="14" s="1"/>
  <c r="DU50" i="14" s="1"/>
  <c r="DV50" i="14" s="1"/>
  <c r="DW50" i="14" s="1"/>
  <c r="DX50" i="14" s="1"/>
  <c r="DY50" i="14" s="1"/>
  <c r="DZ50" i="14" s="1"/>
  <c r="EA50" i="14" s="1"/>
  <c r="EB50" i="14" s="1"/>
  <c r="EC50" i="14" s="1"/>
  <c r="ED50" i="14" s="1"/>
  <c r="EE50" i="14" s="1"/>
  <c r="EF50" i="14" s="1"/>
  <c r="EG50" i="14" s="1"/>
  <c r="EH50" i="14" s="1"/>
  <c r="EI50" i="14" s="1"/>
  <c r="EJ50" i="14" s="1"/>
  <c r="EK50" i="14" s="1"/>
  <c r="EL50" i="14" s="1"/>
  <c r="EM50" i="14" s="1"/>
  <c r="EN50" i="14" s="1"/>
  <c r="EO50" i="14" s="1"/>
  <c r="EP50" i="14" s="1"/>
  <c r="EQ50" i="14" s="1"/>
  <c r="ER50" i="14" s="1"/>
  <c r="ES50" i="14" s="1"/>
  <c r="ET50" i="14" s="1"/>
  <c r="EU50" i="14" s="1"/>
  <c r="EV50" i="14" s="1"/>
  <c r="EW50" i="14" s="1"/>
  <c r="EX50" i="14" s="1"/>
  <c r="EY50" i="14" s="1"/>
  <c r="EZ50" i="14" s="1"/>
  <c r="FA50" i="14" s="1"/>
  <c r="FB50" i="14" s="1"/>
  <c r="FC50" i="14" s="1"/>
  <c r="FD50" i="14" s="1"/>
  <c r="FE50" i="14" s="1"/>
  <c r="FF50" i="14" s="1"/>
  <c r="FG50" i="14" s="1"/>
  <c r="FH50" i="14" s="1"/>
  <c r="FI50" i="14" s="1"/>
  <c r="FJ50" i="14" s="1"/>
  <c r="FK50" i="14" s="1"/>
  <c r="FL50" i="14" s="1"/>
  <c r="FM50" i="14" s="1"/>
  <c r="FN50" i="14" s="1"/>
  <c r="FO50" i="14" s="1"/>
  <c r="FP50" i="14" s="1"/>
  <c r="FQ50" i="14" s="1"/>
  <c r="FR50" i="14" s="1"/>
  <c r="FS50" i="14" s="1"/>
  <c r="FT50" i="14" s="1"/>
  <c r="FU50" i="14" s="1"/>
  <c r="FV50" i="14" s="1"/>
  <c r="FW50" i="14" s="1"/>
  <c r="FX50" i="14" s="1"/>
  <c r="FY50" i="14" s="1"/>
  <c r="FZ50" i="14" s="1"/>
  <c r="GA50" i="14" s="1"/>
  <c r="GB50" i="14" s="1"/>
  <c r="GC50" i="14" s="1"/>
  <c r="GD50" i="14" s="1"/>
  <c r="GE50" i="14" s="1"/>
  <c r="GF50" i="14" s="1"/>
  <c r="GG50" i="14" s="1"/>
  <c r="GH50" i="14" s="1"/>
  <c r="GI50" i="14" s="1"/>
  <c r="GJ50" i="14" s="1"/>
  <c r="GK50" i="14" s="1"/>
  <c r="GL50" i="14" s="1"/>
  <c r="GM50" i="14" s="1"/>
  <c r="GN50" i="14" s="1"/>
  <c r="GO50" i="14" s="1"/>
  <c r="GP50" i="14" s="1"/>
  <c r="GQ50" i="14" s="1"/>
  <c r="GR50" i="14" s="1"/>
  <c r="B50" i="14"/>
  <c r="GR49" i="14"/>
  <c r="GQ49" i="14"/>
  <c r="GP49" i="14"/>
  <c r="GO49" i="14"/>
  <c r="GN49" i="14"/>
  <c r="GM49" i="14"/>
  <c r="GL49" i="14"/>
  <c r="GK49" i="14"/>
  <c r="GJ49" i="14"/>
  <c r="GI49" i="14"/>
  <c r="GH49" i="14"/>
  <c r="GG49" i="14"/>
  <c r="GF49" i="14"/>
  <c r="GE49" i="14"/>
  <c r="GD49" i="14"/>
  <c r="GC49" i="14"/>
  <c r="GB49" i="14"/>
  <c r="GA49" i="14"/>
  <c r="FZ49" i="14"/>
  <c r="FY49" i="14"/>
  <c r="FX49" i="14"/>
  <c r="FW49" i="14"/>
  <c r="FV49" i="14"/>
  <c r="FU49" i="14"/>
  <c r="FT49" i="14"/>
  <c r="FS49" i="14"/>
  <c r="FR49" i="14"/>
  <c r="FQ49" i="14"/>
  <c r="FP49" i="14"/>
  <c r="FO49" i="14"/>
  <c r="FN49" i="14"/>
  <c r="FM49" i="14"/>
  <c r="FL49" i="14"/>
  <c r="FK49" i="14"/>
  <c r="FJ49" i="14"/>
  <c r="FI49" i="14"/>
  <c r="FH49" i="14"/>
  <c r="FG49" i="14"/>
  <c r="FF49" i="14"/>
  <c r="FE49" i="14"/>
  <c r="FD49" i="14"/>
  <c r="FC49" i="14"/>
  <c r="FB49" i="14"/>
  <c r="FA49" i="14"/>
  <c r="EZ49" i="14"/>
  <c r="EY49" i="14"/>
  <c r="EX49" i="14"/>
  <c r="EW49" i="14"/>
  <c r="EV49" i="14"/>
  <c r="EU49" i="14"/>
  <c r="ET49" i="14"/>
  <c r="ES49" i="14"/>
  <c r="ER49" i="14"/>
  <c r="EQ49" i="14"/>
  <c r="EP49" i="14"/>
  <c r="EO49" i="14"/>
  <c r="EN49" i="14"/>
  <c r="EM49" i="14"/>
  <c r="EL49" i="14"/>
  <c r="EK49" i="14"/>
  <c r="EJ49" i="14"/>
  <c r="EI49" i="14"/>
  <c r="EH49" i="14"/>
  <c r="EG49" i="14"/>
  <c r="EF49" i="14"/>
  <c r="EE49" i="14"/>
  <c r="ED49" i="14"/>
  <c r="EC49" i="14"/>
  <c r="EB49" i="14"/>
  <c r="EA49" i="14"/>
  <c r="DZ49" i="14"/>
  <c r="DY49" i="14"/>
  <c r="DX49" i="14"/>
  <c r="DW49" i="14"/>
  <c r="DV49" i="14"/>
  <c r="DU49" i="14"/>
  <c r="DT49" i="14"/>
  <c r="DS49" i="14"/>
  <c r="DR49" i="14"/>
  <c r="DQ49" i="14"/>
  <c r="DP49" i="14"/>
  <c r="DO49" i="14"/>
  <c r="DN49" i="14"/>
  <c r="DM49" i="14"/>
  <c r="DL49" i="14"/>
  <c r="DK49" i="14"/>
  <c r="DJ49" i="14"/>
  <c r="DI49" i="14"/>
  <c r="DH49" i="14"/>
  <c r="DG49" i="14"/>
  <c r="DF49" i="14"/>
  <c r="DE49" i="14"/>
  <c r="DD49" i="14"/>
  <c r="DC49" i="14"/>
  <c r="DB49" i="14"/>
  <c r="DA49" i="14"/>
  <c r="CZ49" i="14"/>
  <c r="CY49" i="14"/>
  <c r="CX49" i="14"/>
  <c r="CW49" i="14"/>
  <c r="CV49" i="14"/>
  <c r="CU49" i="14"/>
  <c r="CT49" i="14"/>
  <c r="CS49" i="14"/>
  <c r="CR49" i="14"/>
  <c r="CQ49" i="14"/>
  <c r="CP49" i="14"/>
  <c r="CO49" i="14"/>
  <c r="CN49" i="14"/>
  <c r="CM49" i="14"/>
  <c r="CL49" i="14"/>
  <c r="CK49" i="14"/>
  <c r="CJ49" i="14"/>
  <c r="CI49" i="14"/>
  <c r="CH49" i="14"/>
  <c r="CG49" i="14"/>
  <c r="CF49" i="14"/>
  <c r="CE49" i="14"/>
  <c r="CD49" i="14"/>
  <c r="CC49" i="14"/>
  <c r="CB49" i="14"/>
  <c r="CA49" i="14"/>
  <c r="BZ49" i="14"/>
  <c r="BY49" i="14"/>
  <c r="BX49" i="14"/>
  <c r="BW49" i="14"/>
  <c r="BV49" i="14"/>
  <c r="BU49" i="14"/>
  <c r="BT49" i="14"/>
  <c r="BS49" i="14"/>
  <c r="BR49" i="14"/>
  <c r="BQ49" i="14"/>
  <c r="BP49" i="14"/>
  <c r="BO49" i="14"/>
  <c r="BN49" i="14"/>
  <c r="BM49" i="14"/>
  <c r="BL49" i="14"/>
  <c r="BK49" i="14"/>
  <c r="BJ49" i="14"/>
  <c r="BI49" i="14"/>
  <c r="BH49" i="14"/>
  <c r="BG49" i="14"/>
  <c r="BF49" i="14"/>
  <c r="BE49" i="14"/>
  <c r="BD49" i="14"/>
  <c r="BC49" i="14"/>
  <c r="BB49" i="14"/>
  <c r="BA49" i="14"/>
  <c r="AZ49" i="14"/>
  <c r="AY49" i="14"/>
  <c r="AX49" i="14"/>
  <c r="AW49" i="14"/>
  <c r="AV49" i="14"/>
  <c r="AU49" i="14"/>
  <c r="AT49" i="14"/>
  <c r="AS49" i="14"/>
  <c r="AR49" i="14"/>
  <c r="AQ49" i="14"/>
  <c r="AP49" i="14"/>
  <c r="AO49" i="14"/>
  <c r="AN49" i="14"/>
  <c r="AM49" i="14"/>
  <c r="AL49" i="14"/>
  <c r="AK49" i="14"/>
  <c r="AJ49" i="14"/>
  <c r="AI49" i="14"/>
  <c r="AH49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AV43" i="14"/>
  <c r="AB43" i="14"/>
  <c r="Z43" i="14"/>
  <c r="X43" i="14"/>
  <c r="V43" i="14"/>
  <c r="T43" i="14"/>
  <c r="R43" i="14"/>
  <c r="Q43" i="14"/>
  <c r="O43" i="14"/>
  <c r="L43" i="14"/>
  <c r="J43" i="14"/>
  <c r="I43" i="14"/>
  <c r="H43" i="14"/>
  <c r="AV42" i="14"/>
  <c r="AB42" i="14"/>
  <c r="Z42" i="14"/>
  <c r="X42" i="14"/>
  <c r="V42" i="14"/>
  <c r="T42" i="14"/>
  <c r="R42" i="14"/>
  <c r="Q42" i="14"/>
  <c r="O42" i="14"/>
  <c r="L42" i="14"/>
  <c r="J42" i="14"/>
  <c r="I42" i="14"/>
  <c r="E400" i="15"/>
  <c r="D400" i="15"/>
  <c r="C400" i="15"/>
  <c r="E399" i="15"/>
  <c r="D399" i="15"/>
  <c r="C399" i="15"/>
  <c r="E398" i="15"/>
  <c r="D398" i="15"/>
  <c r="C398" i="15"/>
  <c r="E397" i="15"/>
  <c r="D397" i="15"/>
  <c r="C397" i="15"/>
  <c r="X20" i="14" s="1"/>
  <c r="E396" i="15"/>
  <c r="D396" i="15"/>
  <c r="C396" i="15"/>
  <c r="V20" i="14" s="1"/>
  <c r="E395" i="15"/>
  <c r="D395" i="15"/>
  <c r="C395" i="15"/>
  <c r="E394" i="15"/>
  <c r="D394" i="15"/>
  <c r="C394" i="15"/>
  <c r="E393" i="15"/>
  <c r="D393" i="15"/>
  <c r="C393" i="15"/>
  <c r="E392" i="15"/>
  <c r="D392" i="15"/>
  <c r="C392" i="15"/>
  <c r="Q20" i="14" s="1"/>
  <c r="E391" i="15"/>
  <c r="D391" i="15"/>
  <c r="C391" i="15"/>
  <c r="E390" i="15"/>
  <c r="D390" i="15"/>
  <c r="C390" i="15"/>
  <c r="E389" i="15"/>
  <c r="D389" i="15"/>
  <c r="C389" i="15"/>
  <c r="E388" i="15"/>
  <c r="D388" i="15"/>
  <c r="C388" i="15"/>
  <c r="E387" i="15"/>
  <c r="D387" i="15"/>
  <c r="C387" i="15"/>
  <c r="E386" i="15"/>
  <c r="D386" i="15"/>
  <c r="C386" i="15"/>
  <c r="E385" i="15"/>
  <c r="D385" i="15"/>
  <c r="C385" i="15"/>
  <c r="E384" i="15"/>
  <c r="D384" i="15"/>
  <c r="C384" i="15"/>
  <c r="E383" i="15"/>
  <c r="D383" i="15"/>
  <c r="C383" i="15"/>
  <c r="E382" i="15"/>
  <c r="D382" i="15"/>
  <c r="C382" i="15"/>
  <c r="E381" i="15"/>
  <c r="D381" i="15"/>
  <c r="C381" i="15"/>
  <c r="E375" i="15"/>
  <c r="D375" i="15"/>
  <c r="C375" i="15"/>
  <c r="E374" i="15"/>
  <c r="D374" i="15"/>
  <c r="C374" i="15"/>
  <c r="E373" i="15"/>
  <c r="D373" i="15"/>
  <c r="C373" i="15"/>
  <c r="E372" i="15"/>
  <c r="D372" i="15"/>
  <c r="C372" i="15"/>
  <c r="X19" i="14" s="1"/>
  <c r="E371" i="15"/>
  <c r="D371" i="15"/>
  <c r="C371" i="15"/>
  <c r="E370" i="15"/>
  <c r="D370" i="15"/>
  <c r="C370" i="15"/>
  <c r="E369" i="15"/>
  <c r="D369" i="15"/>
  <c r="C369" i="15"/>
  <c r="E368" i="15"/>
  <c r="D368" i="15"/>
  <c r="C368" i="15"/>
  <c r="E367" i="15"/>
  <c r="D367" i="15"/>
  <c r="C367" i="15"/>
  <c r="E366" i="15"/>
  <c r="D366" i="15"/>
  <c r="C366" i="15"/>
  <c r="E365" i="15"/>
  <c r="D365" i="15"/>
  <c r="C365" i="15"/>
  <c r="E364" i="15"/>
  <c r="D364" i="15"/>
  <c r="C364" i="15"/>
  <c r="E363" i="15"/>
  <c r="D363" i="15"/>
  <c r="C363" i="15"/>
  <c r="E362" i="15"/>
  <c r="D362" i="15"/>
  <c r="C362" i="15"/>
  <c r="E361" i="15"/>
  <c r="D361" i="15"/>
  <c r="C361" i="15"/>
  <c r="E360" i="15"/>
  <c r="D360" i="15"/>
  <c r="C360" i="15"/>
  <c r="E359" i="15"/>
  <c r="D359" i="15"/>
  <c r="C359" i="15"/>
  <c r="E358" i="15"/>
  <c r="D358" i="15"/>
  <c r="C358" i="15"/>
  <c r="E357" i="15"/>
  <c r="D357" i="15"/>
  <c r="C357" i="15"/>
  <c r="E356" i="15"/>
  <c r="D356" i="15"/>
  <c r="H42" i="14" s="1"/>
  <c r="C356" i="15"/>
  <c r="AV41" i="14"/>
  <c r="AB41" i="14"/>
  <c r="Z41" i="14"/>
  <c r="X41" i="14"/>
  <c r="V41" i="14"/>
  <c r="T41" i="14"/>
  <c r="R41" i="14"/>
  <c r="Q41" i="14"/>
  <c r="O41" i="14"/>
  <c r="L41" i="14"/>
  <c r="J41" i="14"/>
  <c r="I41" i="14"/>
  <c r="H41" i="14"/>
  <c r="AV40" i="14"/>
  <c r="AB40" i="14"/>
  <c r="Z40" i="14"/>
  <c r="X40" i="14"/>
  <c r="V40" i="14"/>
  <c r="T40" i="14"/>
  <c r="R40" i="14"/>
  <c r="S40" i="14" s="1"/>
  <c r="Q40" i="14"/>
  <c r="O40" i="14"/>
  <c r="L40" i="14"/>
  <c r="J40" i="14"/>
  <c r="I40" i="14"/>
  <c r="H40" i="14"/>
  <c r="AV39" i="14"/>
  <c r="AB39" i="14"/>
  <c r="Z39" i="14"/>
  <c r="X39" i="14"/>
  <c r="V39" i="14"/>
  <c r="T39" i="14"/>
  <c r="R39" i="14"/>
  <c r="Q39" i="14"/>
  <c r="O39" i="14"/>
  <c r="L39" i="14"/>
  <c r="J39" i="14"/>
  <c r="I39" i="14"/>
  <c r="H39" i="14"/>
  <c r="AV38" i="14"/>
  <c r="AB38" i="14"/>
  <c r="Z38" i="14"/>
  <c r="Y38" i="14" s="1"/>
  <c r="X38" i="14"/>
  <c r="V38" i="14"/>
  <c r="T38" i="14"/>
  <c r="R38" i="14"/>
  <c r="Q38" i="14"/>
  <c r="O38" i="14"/>
  <c r="L38" i="14"/>
  <c r="J38" i="14"/>
  <c r="K38" i="14" s="1"/>
  <c r="I38" i="14"/>
  <c r="H38" i="14"/>
  <c r="AV37" i="14"/>
  <c r="AB37" i="14"/>
  <c r="Z37" i="14"/>
  <c r="X37" i="14"/>
  <c r="V37" i="14"/>
  <c r="T37" i="14"/>
  <c r="U37" i="14" s="1"/>
  <c r="R37" i="14"/>
  <c r="Q37" i="14"/>
  <c r="O37" i="14"/>
  <c r="L37" i="14"/>
  <c r="J37" i="14"/>
  <c r="I37" i="14"/>
  <c r="H37" i="14"/>
  <c r="AV36" i="14"/>
  <c r="AB36" i="14"/>
  <c r="Z36" i="14"/>
  <c r="X36" i="14"/>
  <c r="V36" i="14"/>
  <c r="T36" i="14"/>
  <c r="R36" i="14"/>
  <c r="Q36" i="14"/>
  <c r="O36" i="14"/>
  <c r="L36" i="14"/>
  <c r="J36" i="14"/>
  <c r="I36" i="14"/>
  <c r="H36" i="14"/>
  <c r="AV35" i="14"/>
  <c r="AB35" i="14"/>
  <c r="Z35" i="14"/>
  <c r="X35" i="14"/>
  <c r="V35" i="14"/>
  <c r="T35" i="14"/>
  <c r="R35" i="14"/>
  <c r="Q35" i="14"/>
  <c r="O35" i="14"/>
  <c r="L35" i="14"/>
  <c r="J35" i="14"/>
  <c r="I35" i="14"/>
  <c r="H35" i="14"/>
  <c r="AV34" i="14"/>
  <c r="AB34" i="14"/>
  <c r="Z34" i="14"/>
  <c r="X34" i="14"/>
  <c r="V34" i="14"/>
  <c r="T34" i="14"/>
  <c r="R34" i="14"/>
  <c r="Q34" i="14"/>
  <c r="O34" i="14"/>
  <c r="L34" i="14"/>
  <c r="J34" i="14"/>
  <c r="I34" i="14"/>
  <c r="H34" i="14"/>
  <c r="AV33" i="14"/>
  <c r="AB33" i="14"/>
  <c r="Z33" i="14"/>
  <c r="X33" i="14"/>
  <c r="V33" i="14"/>
  <c r="T33" i="14"/>
  <c r="R33" i="14"/>
  <c r="Q33" i="14"/>
  <c r="O33" i="14"/>
  <c r="L33" i="14"/>
  <c r="J33" i="14"/>
  <c r="I33" i="14"/>
  <c r="H33" i="14"/>
  <c r="AV32" i="14"/>
  <c r="AB32" i="14"/>
  <c r="Z32" i="14"/>
  <c r="X32" i="14"/>
  <c r="V32" i="14"/>
  <c r="T32" i="14"/>
  <c r="R32" i="14"/>
  <c r="Q32" i="14"/>
  <c r="O32" i="14"/>
  <c r="L32" i="14"/>
  <c r="J32" i="14"/>
  <c r="I32" i="14"/>
  <c r="H32" i="14"/>
  <c r="AV31" i="14"/>
  <c r="AB31" i="14"/>
  <c r="Z31" i="14"/>
  <c r="X31" i="14"/>
  <c r="V31" i="14"/>
  <c r="T31" i="14"/>
  <c r="R31" i="14"/>
  <c r="Q31" i="14"/>
  <c r="O31" i="14"/>
  <c r="L31" i="14"/>
  <c r="J31" i="14"/>
  <c r="I31" i="14"/>
  <c r="H31" i="14"/>
  <c r="AV30" i="14"/>
  <c r="AB30" i="14"/>
  <c r="Z30" i="14"/>
  <c r="X30" i="14"/>
  <c r="V30" i="14"/>
  <c r="T30" i="14"/>
  <c r="R30" i="14"/>
  <c r="Q30" i="14"/>
  <c r="O30" i="14"/>
  <c r="L30" i="14"/>
  <c r="J30" i="14"/>
  <c r="I30" i="14"/>
  <c r="H30" i="14"/>
  <c r="AV29" i="14"/>
  <c r="AB29" i="14"/>
  <c r="Z29" i="14"/>
  <c r="X29" i="14"/>
  <c r="V29" i="14"/>
  <c r="T29" i="14"/>
  <c r="R29" i="14"/>
  <c r="Q29" i="14"/>
  <c r="O29" i="14"/>
  <c r="L29" i="14"/>
  <c r="J29" i="14"/>
  <c r="I29" i="14"/>
  <c r="H29" i="14"/>
  <c r="AV28" i="14"/>
  <c r="AB28" i="14"/>
  <c r="Z28" i="14"/>
  <c r="X28" i="14"/>
  <c r="V28" i="14"/>
  <c r="T28" i="14"/>
  <c r="R28" i="14"/>
  <c r="Q28" i="14"/>
  <c r="O28" i="14"/>
  <c r="L28" i="14"/>
  <c r="J28" i="14"/>
  <c r="I28" i="14"/>
  <c r="H28" i="14"/>
  <c r="AO43" i="14"/>
  <c r="AG43" i="14"/>
  <c r="AA43" i="14"/>
  <c r="N43" i="14"/>
  <c r="K43" i="14"/>
  <c r="G43" i="14"/>
  <c r="E43" i="14"/>
  <c r="D43" i="14"/>
  <c r="AA42" i="14"/>
  <c r="AT41" i="14"/>
  <c r="AP41" i="14"/>
  <c r="AN41" i="14"/>
  <c r="AL41" i="14"/>
  <c r="AH41" i="14"/>
  <c r="AF41" i="14"/>
  <c r="AD41" i="14"/>
  <c r="AA41" i="14"/>
  <c r="W41" i="14"/>
  <c r="S41" i="14"/>
  <c r="P41" i="14"/>
  <c r="N41" i="14"/>
  <c r="M41" i="14"/>
  <c r="K41" i="14"/>
  <c r="D41" i="14"/>
  <c r="AL40" i="14"/>
  <c r="AF40" i="14"/>
  <c r="AA40" i="14"/>
  <c r="Y40" i="14"/>
  <c r="P40" i="14"/>
  <c r="K40" i="14"/>
  <c r="F40" i="14"/>
  <c r="D40" i="14"/>
  <c r="AR39" i="14"/>
  <c r="AH39" i="14"/>
  <c r="W39" i="14"/>
  <c r="U39" i="14"/>
  <c r="P39" i="14"/>
  <c r="N39" i="14"/>
  <c r="M39" i="14"/>
  <c r="K39" i="14"/>
  <c r="AL38" i="14"/>
  <c r="AF38" i="14"/>
  <c r="AA38" i="14"/>
  <c r="S38" i="14"/>
  <c r="P38" i="14"/>
  <c r="F38" i="14"/>
  <c r="E38" i="14"/>
  <c r="AK37" i="14"/>
  <c r="AJ37" i="14"/>
  <c r="Y37" i="14"/>
  <c r="S37" i="14"/>
  <c r="E37" i="14"/>
  <c r="AU36" i="14"/>
  <c r="AT36" i="14"/>
  <c r="AQ36" i="14"/>
  <c r="AP36" i="14"/>
  <c r="AM36" i="14"/>
  <c r="AL36" i="14"/>
  <c r="AI36" i="14"/>
  <c r="AH36" i="14"/>
  <c r="AE36" i="14"/>
  <c r="AD36" i="14"/>
  <c r="AS36" i="14"/>
  <c r="AA36" i="14"/>
  <c r="Y36" i="14"/>
  <c r="W36" i="14"/>
  <c r="U36" i="14"/>
  <c r="S36" i="14"/>
  <c r="P36" i="14"/>
  <c r="N36" i="14"/>
  <c r="K36" i="14"/>
  <c r="E36" i="14"/>
  <c r="G36" i="14"/>
  <c r="F36" i="14"/>
  <c r="D36" i="14"/>
  <c r="C36" i="14"/>
  <c r="AT35" i="14"/>
  <c r="AP35" i="14"/>
  <c r="AO35" i="14"/>
  <c r="AK35" i="14"/>
  <c r="AF35" i="14"/>
  <c r="AD35" i="14"/>
  <c r="AA35" i="14"/>
  <c r="Y35" i="14"/>
  <c r="U35" i="14"/>
  <c r="F35" i="14"/>
  <c r="E35" i="14"/>
  <c r="D35" i="14"/>
  <c r="AU34" i="14"/>
  <c r="AW34" i="14" s="1"/>
  <c r="AX34" i="14" s="1"/>
  <c r="AY34" i="14" s="1"/>
  <c r="AZ34" i="14" s="1"/>
  <c r="BA34" i="14" s="1"/>
  <c r="BB34" i="14" s="1"/>
  <c r="BC34" i="14" s="1"/>
  <c r="BD34" i="14" s="1"/>
  <c r="BE34" i="14" s="1"/>
  <c r="BF34" i="14" s="1"/>
  <c r="BG34" i="14" s="1"/>
  <c r="BH34" i="14" s="1"/>
  <c r="BI34" i="14" s="1"/>
  <c r="BJ34" i="14" s="1"/>
  <c r="BK34" i="14" s="1"/>
  <c r="BL34" i="14" s="1"/>
  <c r="BM34" i="14" s="1"/>
  <c r="BN34" i="14" s="1"/>
  <c r="BO34" i="14" s="1"/>
  <c r="BP34" i="14" s="1"/>
  <c r="BQ34" i="14" s="1"/>
  <c r="BR34" i="14" s="1"/>
  <c r="BS34" i="14" s="1"/>
  <c r="BT34" i="14" s="1"/>
  <c r="BU34" i="14" s="1"/>
  <c r="BV34" i="14" s="1"/>
  <c r="BW34" i="14" s="1"/>
  <c r="BX34" i="14" s="1"/>
  <c r="BY34" i="14" s="1"/>
  <c r="BZ34" i="14" s="1"/>
  <c r="CA34" i="14" s="1"/>
  <c r="CB34" i="14" s="1"/>
  <c r="CC34" i="14" s="1"/>
  <c r="CD34" i="14" s="1"/>
  <c r="CE34" i="14" s="1"/>
  <c r="CF34" i="14" s="1"/>
  <c r="CG34" i="14" s="1"/>
  <c r="CH34" i="14" s="1"/>
  <c r="CI34" i="14" s="1"/>
  <c r="CJ34" i="14" s="1"/>
  <c r="CK34" i="14" s="1"/>
  <c r="CL34" i="14" s="1"/>
  <c r="CM34" i="14" s="1"/>
  <c r="CN34" i="14" s="1"/>
  <c r="CO34" i="14" s="1"/>
  <c r="CP34" i="14" s="1"/>
  <c r="CQ34" i="14" s="1"/>
  <c r="CR34" i="14" s="1"/>
  <c r="CS34" i="14" s="1"/>
  <c r="CT34" i="14" s="1"/>
  <c r="CU34" i="14" s="1"/>
  <c r="CV34" i="14" s="1"/>
  <c r="CW34" i="14" s="1"/>
  <c r="CX34" i="14" s="1"/>
  <c r="CY34" i="14" s="1"/>
  <c r="CZ34" i="14" s="1"/>
  <c r="DA34" i="14" s="1"/>
  <c r="DB34" i="14" s="1"/>
  <c r="DC34" i="14" s="1"/>
  <c r="DD34" i="14" s="1"/>
  <c r="DE34" i="14" s="1"/>
  <c r="DF34" i="14" s="1"/>
  <c r="DG34" i="14" s="1"/>
  <c r="DH34" i="14" s="1"/>
  <c r="DI34" i="14" s="1"/>
  <c r="DJ34" i="14" s="1"/>
  <c r="DK34" i="14" s="1"/>
  <c r="DL34" i="14" s="1"/>
  <c r="DM34" i="14" s="1"/>
  <c r="DN34" i="14" s="1"/>
  <c r="DO34" i="14" s="1"/>
  <c r="DP34" i="14" s="1"/>
  <c r="DQ34" i="14" s="1"/>
  <c r="DR34" i="14" s="1"/>
  <c r="DS34" i="14" s="1"/>
  <c r="DT34" i="14" s="1"/>
  <c r="DU34" i="14" s="1"/>
  <c r="DV34" i="14" s="1"/>
  <c r="DW34" i="14" s="1"/>
  <c r="DX34" i="14" s="1"/>
  <c r="DY34" i="14" s="1"/>
  <c r="DZ34" i="14" s="1"/>
  <c r="EA34" i="14" s="1"/>
  <c r="EB34" i="14" s="1"/>
  <c r="EC34" i="14" s="1"/>
  <c r="ED34" i="14" s="1"/>
  <c r="EE34" i="14" s="1"/>
  <c r="EF34" i="14" s="1"/>
  <c r="EG34" i="14" s="1"/>
  <c r="EH34" i="14" s="1"/>
  <c r="EI34" i="14" s="1"/>
  <c r="EJ34" i="14" s="1"/>
  <c r="EK34" i="14" s="1"/>
  <c r="EL34" i="14" s="1"/>
  <c r="EM34" i="14" s="1"/>
  <c r="EN34" i="14" s="1"/>
  <c r="EO34" i="14" s="1"/>
  <c r="EP34" i="14" s="1"/>
  <c r="EQ34" i="14" s="1"/>
  <c r="ER34" i="14" s="1"/>
  <c r="ES34" i="14" s="1"/>
  <c r="ET34" i="14" s="1"/>
  <c r="EU34" i="14" s="1"/>
  <c r="EV34" i="14" s="1"/>
  <c r="EW34" i="14" s="1"/>
  <c r="EX34" i="14" s="1"/>
  <c r="EY34" i="14" s="1"/>
  <c r="EZ34" i="14" s="1"/>
  <c r="FA34" i="14" s="1"/>
  <c r="FB34" i="14" s="1"/>
  <c r="FC34" i="14" s="1"/>
  <c r="FD34" i="14" s="1"/>
  <c r="FE34" i="14" s="1"/>
  <c r="FF34" i="14" s="1"/>
  <c r="FG34" i="14" s="1"/>
  <c r="FH34" i="14" s="1"/>
  <c r="FI34" i="14" s="1"/>
  <c r="FJ34" i="14" s="1"/>
  <c r="FK34" i="14" s="1"/>
  <c r="FL34" i="14" s="1"/>
  <c r="FM34" i="14" s="1"/>
  <c r="FN34" i="14" s="1"/>
  <c r="FO34" i="14" s="1"/>
  <c r="FP34" i="14" s="1"/>
  <c r="FQ34" i="14" s="1"/>
  <c r="FR34" i="14" s="1"/>
  <c r="FS34" i="14" s="1"/>
  <c r="FT34" i="14" s="1"/>
  <c r="FU34" i="14" s="1"/>
  <c r="FV34" i="14" s="1"/>
  <c r="FW34" i="14" s="1"/>
  <c r="FX34" i="14" s="1"/>
  <c r="FY34" i="14" s="1"/>
  <c r="FZ34" i="14" s="1"/>
  <c r="GA34" i="14" s="1"/>
  <c r="GB34" i="14" s="1"/>
  <c r="GC34" i="14" s="1"/>
  <c r="GD34" i="14" s="1"/>
  <c r="GE34" i="14" s="1"/>
  <c r="GF34" i="14" s="1"/>
  <c r="GG34" i="14" s="1"/>
  <c r="GH34" i="14" s="1"/>
  <c r="GI34" i="14" s="1"/>
  <c r="GJ34" i="14" s="1"/>
  <c r="GK34" i="14" s="1"/>
  <c r="GL34" i="14" s="1"/>
  <c r="GM34" i="14" s="1"/>
  <c r="GN34" i="14" s="1"/>
  <c r="GO34" i="14" s="1"/>
  <c r="GP34" i="14" s="1"/>
  <c r="GQ34" i="14" s="1"/>
  <c r="GR34" i="14" s="1"/>
  <c r="AT34" i="14"/>
  <c r="AS34" i="14"/>
  <c r="AQ34" i="14"/>
  <c r="AP34" i="14"/>
  <c r="AO34" i="14"/>
  <c r="AM34" i="14"/>
  <c r="AL34" i="14"/>
  <c r="AK34" i="14"/>
  <c r="AI34" i="14"/>
  <c r="AH34" i="14"/>
  <c r="AG34" i="14"/>
  <c r="AE34" i="14"/>
  <c r="AD34" i="14"/>
  <c r="AC34" i="14"/>
  <c r="AR34" i="14"/>
  <c r="Y34" i="14"/>
  <c r="U34" i="14"/>
  <c r="S34" i="14"/>
  <c r="N34" i="14"/>
  <c r="K34" i="14"/>
  <c r="G34" i="14"/>
  <c r="F34" i="14"/>
  <c r="E34" i="14"/>
  <c r="D34" i="14"/>
  <c r="C34" i="14"/>
  <c r="AN33" i="14"/>
  <c r="AS33" i="14"/>
  <c r="AK33" i="14"/>
  <c r="AC33" i="14"/>
  <c r="S33" i="14"/>
  <c r="P33" i="14"/>
  <c r="M33" i="14"/>
  <c r="AU32" i="14"/>
  <c r="AW32" i="14" s="1"/>
  <c r="AX32" i="14" s="1"/>
  <c r="AY32" i="14" s="1"/>
  <c r="AZ32" i="14" s="1"/>
  <c r="BA32" i="14" s="1"/>
  <c r="BB32" i="14" s="1"/>
  <c r="BC32" i="14" s="1"/>
  <c r="BD32" i="14" s="1"/>
  <c r="BE32" i="14" s="1"/>
  <c r="BF32" i="14" s="1"/>
  <c r="BG32" i="14" s="1"/>
  <c r="BH32" i="14" s="1"/>
  <c r="BI32" i="14" s="1"/>
  <c r="BJ32" i="14" s="1"/>
  <c r="BK32" i="14" s="1"/>
  <c r="BL32" i="14" s="1"/>
  <c r="BM32" i="14" s="1"/>
  <c r="BN32" i="14" s="1"/>
  <c r="BO32" i="14" s="1"/>
  <c r="BP32" i="14" s="1"/>
  <c r="BQ32" i="14" s="1"/>
  <c r="BR32" i="14" s="1"/>
  <c r="BS32" i="14" s="1"/>
  <c r="BT32" i="14" s="1"/>
  <c r="BU32" i="14" s="1"/>
  <c r="BV32" i="14" s="1"/>
  <c r="BW32" i="14" s="1"/>
  <c r="BX32" i="14" s="1"/>
  <c r="BY32" i="14" s="1"/>
  <c r="BZ32" i="14" s="1"/>
  <c r="CA32" i="14" s="1"/>
  <c r="CB32" i="14" s="1"/>
  <c r="CC32" i="14" s="1"/>
  <c r="CD32" i="14" s="1"/>
  <c r="CE32" i="14" s="1"/>
  <c r="CF32" i="14" s="1"/>
  <c r="CG32" i="14" s="1"/>
  <c r="CH32" i="14" s="1"/>
  <c r="CI32" i="14" s="1"/>
  <c r="CJ32" i="14" s="1"/>
  <c r="CK32" i="14" s="1"/>
  <c r="CL32" i="14" s="1"/>
  <c r="CM32" i="14" s="1"/>
  <c r="CN32" i="14" s="1"/>
  <c r="CO32" i="14" s="1"/>
  <c r="CP32" i="14" s="1"/>
  <c r="CQ32" i="14" s="1"/>
  <c r="CR32" i="14" s="1"/>
  <c r="CS32" i="14" s="1"/>
  <c r="CT32" i="14" s="1"/>
  <c r="CU32" i="14" s="1"/>
  <c r="CV32" i="14" s="1"/>
  <c r="CW32" i="14" s="1"/>
  <c r="CX32" i="14" s="1"/>
  <c r="CY32" i="14" s="1"/>
  <c r="CZ32" i="14" s="1"/>
  <c r="DA32" i="14" s="1"/>
  <c r="DB32" i="14" s="1"/>
  <c r="DC32" i="14" s="1"/>
  <c r="DD32" i="14" s="1"/>
  <c r="DE32" i="14" s="1"/>
  <c r="DF32" i="14" s="1"/>
  <c r="DG32" i="14" s="1"/>
  <c r="DH32" i="14" s="1"/>
  <c r="DI32" i="14" s="1"/>
  <c r="DJ32" i="14" s="1"/>
  <c r="DK32" i="14" s="1"/>
  <c r="DL32" i="14" s="1"/>
  <c r="DM32" i="14" s="1"/>
  <c r="DN32" i="14" s="1"/>
  <c r="DO32" i="14" s="1"/>
  <c r="DP32" i="14" s="1"/>
  <c r="DQ32" i="14" s="1"/>
  <c r="DR32" i="14" s="1"/>
  <c r="DS32" i="14" s="1"/>
  <c r="DT32" i="14" s="1"/>
  <c r="DU32" i="14" s="1"/>
  <c r="DV32" i="14" s="1"/>
  <c r="DW32" i="14" s="1"/>
  <c r="DX32" i="14" s="1"/>
  <c r="DY32" i="14" s="1"/>
  <c r="DZ32" i="14" s="1"/>
  <c r="EA32" i="14" s="1"/>
  <c r="EB32" i="14" s="1"/>
  <c r="EC32" i="14" s="1"/>
  <c r="ED32" i="14" s="1"/>
  <c r="EE32" i="14" s="1"/>
  <c r="EF32" i="14" s="1"/>
  <c r="EG32" i="14" s="1"/>
  <c r="EH32" i="14" s="1"/>
  <c r="EI32" i="14" s="1"/>
  <c r="EJ32" i="14" s="1"/>
  <c r="EK32" i="14" s="1"/>
  <c r="EL32" i="14" s="1"/>
  <c r="EM32" i="14" s="1"/>
  <c r="EN32" i="14" s="1"/>
  <c r="EO32" i="14" s="1"/>
  <c r="EP32" i="14" s="1"/>
  <c r="EQ32" i="14" s="1"/>
  <c r="ER32" i="14" s="1"/>
  <c r="ES32" i="14" s="1"/>
  <c r="ET32" i="14" s="1"/>
  <c r="EU32" i="14" s="1"/>
  <c r="EV32" i="14" s="1"/>
  <c r="EW32" i="14" s="1"/>
  <c r="EX32" i="14" s="1"/>
  <c r="EY32" i="14" s="1"/>
  <c r="EZ32" i="14" s="1"/>
  <c r="FA32" i="14" s="1"/>
  <c r="FB32" i="14" s="1"/>
  <c r="FC32" i="14" s="1"/>
  <c r="FD32" i="14" s="1"/>
  <c r="FE32" i="14" s="1"/>
  <c r="FF32" i="14" s="1"/>
  <c r="FG32" i="14" s="1"/>
  <c r="FH32" i="14" s="1"/>
  <c r="FI32" i="14" s="1"/>
  <c r="FJ32" i="14" s="1"/>
  <c r="FK32" i="14" s="1"/>
  <c r="FL32" i="14" s="1"/>
  <c r="FM32" i="14" s="1"/>
  <c r="FN32" i="14" s="1"/>
  <c r="FO32" i="14" s="1"/>
  <c r="FP32" i="14" s="1"/>
  <c r="FQ32" i="14" s="1"/>
  <c r="FR32" i="14" s="1"/>
  <c r="FS32" i="14" s="1"/>
  <c r="FT32" i="14" s="1"/>
  <c r="FU32" i="14" s="1"/>
  <c r="FV32" i="14" s="1"/>
  <c r="FW32" i="14" s="1"/>
  <c r="FX32" i="14" s="1"/>
  <c r="FY32" i="14" s="1"/>
  <c r="FZ32" i="14" s="1"/>
  <c r="GA32" i="14" s="1"/>
  <c r="GB32" i="14" s="1"/>
  <c r="GC32" i="14" s="1"/>
  <c r="GD32" i="14" s="1"/>
  <c r="GE32" i="14" s="1"/>
  <c r="GF32" i="14" s="1"/>
  <c r="GG32" i="14" s="1"/>
  <c r="GH32" i="14" s="1"/>
  <c r="GI32" i="14" s="1"/>
  <c r="GJ32" i="14" s="1"/>
  <c r="GK32" i="14" s="1"/>
  <c r="GL32" i="14" s="1"/>
  <c r="GM32" i="14" s="1"/>
  <c r="GN32" i="14" s="1"/>
  <c r="GO32" i="14" s="1"/>
  <c r="GP32" i="14" s="1"/>
  <c r="GQ32" i="14" s="1"/>
  <c r="GR32" i="14" s="1"/>
  <c r="AT32" i="14"/>
  <c r="AS32" i="14"/>
  <c r="AQ32" i="14"/>
  <c r="AP32" i="14"/>
  <c r="AO32" i="14"/>
  <c r="AM32" i="14"/>
  <c r="AL32" i="14"/>
  <c r="AK32" i="14"/>
  <c r="AI32" i="14"/>
  <c r="AH32" i="14"/>
  <c r="AG32" i="14"/>
  <c r="AE32" i="14"/>
  <c r="AD32" i="14"/>
  <c r="AC32" i="14"/>
  <c r="AR32" i="14"/>
  <c r="AA32" i="14"/>
  <c r="Y32" i="14"/>
  <c r="S32" i="14"/>
  <c r="N32" i="14"/>
  <c r="K32" i="14"/>
  <c r="G32" i="14"/>
  <c r="F32" i="14"/>
  <c r="E32" i="14"/>
  <c r="D32" i="14"/>
  <c r="C32" i="14"/>
  <c r="AJ31" i="14"/>
  <c r="AG31" i="14"/>
  <c r="AO31" i="14"/>
  <c r="Y31" i="14"/>
  <c r="W31" i="14"/>
  <c r="U31" i="14"/>
  <c r="S31" i="14"/>
  <c r="P31" i="14"/>
  <c r="E31" i="14"/>
  <c r="D31" i="14"/>
  <c r="AX30" i="14"/>
  <c r="AY30" i="14" s="1"/>
  <c r="AZ30" i="14" s="1"/>
  <c r="BA30" i="14" s="1"/>
  <c r="BB30" i="14" s="1"/>
  <c r="BC30" i="14" s="1"/>
  <c r="BD30" i="14" s="1"/>
  <c r="BE30" i="14" s="1"/>
  <c r="BF30" i="14" s="1"/>
  <c r="BG30" i="14" s="1"/>
  <c r="BH30" i="14" s="1"/>
  <c r="BI30" i="14" s="1"/>
  <c r="BJ30" i="14" s="1"/>
  <c r="BK30" i="14" s="1"/>
  <c r="BL30" i="14" s="1"/>
  <c r="BM30" i="14" s="1"/>
  <c r="BN30" i="14" s="1"/>
  <c r="BO30" i="14" s="1"/>
  <c r="BP30" i="14" s="1"/>
  <c r="BQ30" i="14" s="1"/>
  <c r="BR30" i="14" s="1"/>
  <c r="BS30" i="14" s="1"/>
  <c r="BT30" i="14" s="1"/>
  <c r="BU30" i="14" s="1"/>
  <c r="BV30" i="14" s="1"/>
  <c r="BW30" i="14" s="1"/>
  <c r="BX30" i="14" s="1"/>
  <c r="BY30" i="14" s="1"/>
  <c r="BZ30" i="14" s="1"/>
  <c r="CA30" i="14" s="1"/>
  <c r="CB30" i="14" s="1"/>
  <c r="CC30" i="14" s="1"/>
  <c r="CD30" i="14" s="1"/>
  <c r="CE30" i="14" s="1"/>
  <c r="CF30" i="14" s="1"/>
  <c r="CG30" i="14" s="1"/>
  <c r="CH30" i="14" s="1"/>
  <c r="CI30" i="14" s="1"/>
  <c r="CJ30" i="14" s="1"/>
  <c r="CK30" i="14" s="1"/>
  <c r="CL30" i="14" s="1"/>
  <c r="CM30" i="14" s="1"/>
  <c r="CN30" i="14" s="1"/>
  <c r="CO30" i="14" s="1"/>
  <c r="CP30" i="14" s="1"/>
  <c r="CQ30" i="14" s="1"/>
  <c r="CR30" i="14" s="1"/>
  <c r="CS30" i="14" s="1"/>
  <c r="CT30" i="14" s="1"/>
  <c r="CU30" i="14" s="1"/>
  <c r="CV30" i="14" s="1"/>
  <c r="CW30" i="14" s="1"/>
  <c r="CX30" i="14" s="1"/>
  <c r="CY30" i="14" s="1"/>
  <c r="CZ30" i="14" s="1"/>
  <c r="DA30" i="14" s="1"/>
  <c r="DB30" i="14" s="1"/>
  <c r="DC30" i="14" s="1"/>
  <c r="DD30" i="14" s="1"/>
  <c r="DE30" i="14" s="1"/>
  <c r="DF30" i="14" s="1"/>
  <c r="DG30" i="14" s="1"/>
  <c r="DH30" i="14" s="1"/>
  <c r="DI30" i="14" s="1"/>
  <c r="DJ30" i="14" s="1"/>
  <c r="DK30" i="14" s="1"/>
  <c r="DL30" i="14" s="1"/>
  <c r="DM30" i="14" s="1"/>
  <c r="DN30" i="14" s="1"/>
  <c r="DO30" i="14" s="1"/>
  <c r="DP30" i="14" s="1"/>
  <c r="DQ30" i="14" s="1"/>
  <c r="DR30" i="14" s="1"/>
  <c r="DS30" i="14" s="1"/>
  <c r="DT30" i="14" s="1"/>
  <c r="DU30" i="14" s="1"/>
  <c r="DV30" i="14" s="1"/>
  <c r="DW30" i="14" s="1"/>
  <c r="DX30" i="14" s="1"/>
  <c r="DY30" i="14" s="1"/>
  <c r="DZ30" i="14" s="1"/>
  <c r="EA30" i="14" s="1"/>
  <c r="EB30" i="14" s="1"/>
  <c r="EC30" i="14" s="1"/>
  <c r="ED30" i="14" s="1"/>
  <c r="EE30" i="14" s="1"/>
  <c r="EF30" i="14" s="1"/>
  <c r="EG30" i="14" s="1"/>
  <c r="EH30" i="14" s="1"/>
  <c r="EI30" i="14" s="1"/>
  <c r="EJ30" i="14" s="1"/>
  <c r="EK30" i="14" s="1"/>
  <c r="EL30" i="14" s="1"/>
  <c r="EM30" i="14" s="1"/>
  <c r="EN30" i="14" s="1"/>
  <c r="EO30" i="14" s="1"/>
  <c r="EP30" i="14" s="1"/>
  <c r="EQ30" i="14" s="1"/>
  <c r="ER30" i="14" s="1"/>
  <c r="ES30" i="14" s="1"/>
  <c r="ET30" i="14" s="1"/>
  <c r="EU30" i="14" s="1"/>
  <c r="EV30" i="14" s="1"/>
  <c r="EW30" i="14" s="1"/>
  <c r="EX30" i="14" s="1"/>
  <c r="EY30" i="14" s="1"/>
  <c r="EZ30" i="14" s="1"/>
  <c r="FA30" i="14" s="1"/>
  <c r="FB30" i="14" s="1"/>
  <c r="FC30" i="14" s="1"/>
  <c r="FD30" i="14" s="1"/>
  <c r="FE30" i="14" s="1"/>
  <c r="FF30" i="14" s="1"/>
  <c r="FG30" i="14" s="1"/>
  <c r="FH30" i="14" s="1"/>
  <c r="FI30" i="14" s="1"/>
  <c r="FJ30" i="14" s="1"/>
  <c r="FK30" i="14" s="1"/>
  <c r="FL30" i="14" s="1"/>
  <c r="FM30" i="14" s="1"/>
  <c r="FN30" i="14" s="1"/>
  <c r="FO30" i="14" s="1"/>
  <c r="FP30" i="14" s="1"/>
  <c r="FQ30" i="14" s="1"/>
  <c r="FR30" i="14" s="1"/>
  <c r="FS30" i="14" s="1"/>
  <c r="FT30" i="14" s="1"/>
  <c r="FU30" i="14" s="1"/>
  <c r="FV30" i="14" s="1"/>
  <c r="FW30" i="14" s="1"/>
  <c r="FX30" i="14" s="1"/>
  <c r="FY30" i="14" s="1"/>
  <c r="FZ30" i="14" s="1"/>
  <c r="GA30" i="14" s="1"/>
  <c r="GB30" i="14" s="1"/>
  <c r="GC30" i="14" s="1"/>
  <c r="GD30" i="14" s="1"/>
  <c r="GE30" i="14" s="1"/>
  <c r="GF30" i="14" s="1"/>
  <c r="GG30" i="14" s="1"/>
  <c r="GH30" i="14" s="1"/>
  <c r="GI30" i="14" s="1"/>
  <c r="GJ30" i="14" s="1"/>
  <c r="GK30" i="14" s="1"/>
  <c r="GL30" i="14" s="1"/>
  <c r="GM30" i="14" s="1"/>
  <c r="GN30" i="14" s="1"/>
  <c r="GO30" i="14" s="1"/>
  <c r="GP30" i="14" s="1"/>
  <c r="GQ30" i="14" s="1"/>
  <c r="GR30" i="14" s="1"/>
  <c r="AU30" i="14"/>
  <c r="AW30" i="14" s="1"/>
  <c r="AT30" i="14"/>
  <c r="AS30" i="14"/>
  <c r="AQ30" i="14"/>
  <c r="AP30" i="14"/>
  <c r="AO30" i="14"/>
  <c r="AM30" i="14"/>
  <c r="AL30" i="14"/>
  <c r="AK30" i="14"/>
  <c r="AI30" i="14"/>
  <c r="AH30" i="14"/>
  <c r="AG30" i="14"/>
  <c r="AE30" i="14"/>
  <c r="AD30" i="14"/>
  <c r="AC30" i="14"/>
  <c r="AR30" i="14"/>
  <c r="W30" i="14"/>
  <c r="U30" i="14"/>
  <c r="S30" i="14"/>
  <c r="N30" i="14"/>
  <c r="K30" i="14"/>
  <c r="G30" i="14"/>
  <c r="F30" i="14"/>
  <c r="E30" i="14"/>
  <c r="D30" i="14"/>
  <c r="C30" i="14"/>
  <c r="AT29" i="14"/>
  <c r="AS29" i="14"/>
  <c r="AP29" i="14"/>
  <c r="AO29" i="14"/>
  <c r="AL29" i="14"/>
  <c r="AK29" i="14"/>
  <c r="AH29" i="14"/>
  <c r="AG29" i="14"/>
  <c r="AD29" i="14"/>
  <c r="AC29" i="14"/>
  <c r="AR29" i="14"/>
  <c r="W29" i="14"/>
  <c r="U29" i="14"/>
  <c r="S29" i="14"/>
  <c r="P29" i="14"/>
  <c r="N29" i="14"/>
  <c r="M29" i="14"/>
  <c r="K29" i="14"/>
  <c r="G29" i="14"/>
  <c r="F29" i="14"/>
  <c r="E29" i="14"/>
  <c r="D29" i="14"/>
  <c r="AN28" i="14"/>
  <c r="Y28" i="14"/>
  <c r="W28" i="14"/>
  <c r="U28" i="14"/>
  <c r="S28" i="14"/>
  <c r="P28" i="14"/>
  <c r="D28" i="14"/>
  <c r="F27" i="14"/>
  <c r="G27" i="14" s="1"/>
  <c r="H27" i="14" s="1"/>
  <c r="I27" i="14" s="1"/>
  <c r="J27" i="14" s="1"/>
  <c r="K27" i="14" s="1"/>
  <c r="L27" i="14" s="1"/>
  <c r="M27" i="14" s="1"/>
  <c r="N27" i="14" s="1"/>
  <c r="O27" i="14" s="1"/>
  <c r="P27" i="14" s="1"/>
  <c r="Q27" i="14" s="1"/>
  <c r="R27" i="14" s="1"/>
  <c r="S27" i="14" s="1"/>
  <c r="T27" i="14" s="1"/>
  <c r="U27" i="14" s="1"/>
  <c r="V27" i="14" s="1"/>
  <c r="W27" i="14" s="1"/>
  <c r="X27" i="14" s="1"/>
  <c r="Y27" i="14" s="1"/>
  <c r="Z27" i="14" s="1"/>
  <c r="AA27" i="14" s="1"/>
  <c r="AB27" i="14" s="1"/>
  <c r="AC27" i="14" s="1"/>
  <c r="AD27" i="14" s="1"/>
  <c r="AE27" i="14" s="1"/>
  <c r="AF27" i="14" s="1"/>
  <c r="AG27" i="14" s="1"/>
  <c r="AH27" i="14" s="1"/>
  <c r="AI27" i="14" s="1"/>
  <c r="AJ27" i="14" s="1"/>
  <c r="AK27" i="14" s="1"/>
  <c r="AL27" i="14" s="1"/>
  <c r="AM27" i="14" s="1"/>
  <c r="AN27" i="14" s="1"/>
  <c r="AO27" i="14" s="1"/>
  <c r="AP27" i="14" s="1"/>
  <c r="AQ27" i="14" s="1"/>
  <c r="AR27" i="14" s="1"/>
  <c r="AS27" i="14" s="1"/>
  <c r="AT27" i="14" s="1"/>
  <c r="AU27" i="14" s="1"/>
  <c r="AV27" i="14" s="1"/>
  <c r="AW27" i="14" s="1"/>
  <c r="AX27" i="14" s="1"/>
  <c r="AY27" i="14" s="1"/>
  <c r="AZ27" i="14" s="1"/>
  <c r="BA27" i="14" s="1"/>
  <c r="BB27" i="14" s="1"/>
  <c r="BC27" i="14" s="1"/>
  <c r="BD27" i="14" s="1"/>
  <c r="BE27" i="14" s="1"/>
  <c r="BF27" i="14" s="1"/>
  <c r="BG27" i="14" s="1"/>
  <c r="BH27" i="14" s="1"/>
  <c r="BI27" i="14" s="1"/>
  <c r="BJ27" i="14" s="1"/>
  <c r="BK27" i="14" s="1"/>
  <c r="BL27" i="14" s="1"/>
  <c r="BM27" i="14" s="1"/>
  <c r="BN27" i="14" s="1"/>
  <c r="BO27" i="14" s="1"/>
  <c r="BP27" i="14" s="1"/>
  <c r="BQ27" i="14" s="1"/>
  <c r="BR27" i="14" s="1"/>
  <c r="BS27" i="14" s="1"/>
  <c r="BT27" i="14" s="1"/>
  <c r="BU27" i="14" s="1"/>
  <c r="BV27" i="14" s="1"/>
  <c r="BW27" i="14" s="1"/>
  <c r="BX27" i="14" s="1"/>
  <c r="BY27" i="14" s="1"/>
  <c r="BZ27" i="14" s="1"/>
  <c r="CA27" i="14" s="1"/>
  <c r="CB27" i="14" s="1"/>
  <c r="CC27" i="14" s="1"/>
  <c r="CD27" i="14" s="1"/>
  <c r="CE27" i="14" s="1"/>
  <c r="CF27" i="14" s="1"/>
  <c r="CG27" i="14" s="1"/>
  <c r="CH27" i="14" s="1"/>
  <c r="CI27" i="14" s="1"/>
  <c r="CJ27" i="14" s="1"/>
  <c r="CK27" i="14" s="1"/>
  <c r="CL27" i="14" s="1"/>
  <c r="CM27" i="14" s="1"/>
  <c r="CN27" i="14" s="1"/>
  <c r="CO27" i="14" s="1"/>
  <c r="CP27" i="14" s="1"/>
  <c r="CQ27" i="14" s="1"/>
  <c r="CR27" i="14" s="1"/>
  <c r="CS27" i="14" s="1"/>
  <c r="CT27" i="14" s="1"/>
  <c r="CU27" i="14" s="1"/>
  <c r="CV27" i="14" s="1"/>
  <c r="CW27" i="14" s="1"/>
  <c r="CX27" i="14" s="1"/>
  <c r="CY27" i="14" s="1"/>
  <c r="CZ27" i="14" s="1"/>
  <c r="DA27" i="14" s="1"/>
  <c r="DB27" i="14" s="1"/>
  <c r="DC27" i="14" s="1"/>
  <c r="DD27" i="14" s="1"/>
  <c r="DE27" i="14" s="1"/>
  <c r="DF27" i="14" s="1"/>
  <c r="DG27" i="14" s="1"/>
  <c r="DH27" i="14" s="1"/>
  <c r="DI27" i="14" s="1"/>
  <c r="DJ27" i="14" s="1"/>
  <c r="DK27" i="14" s="1"/>
  <c r="DL27" i="14" s="1"/>
  <c r="DM27" i="14" s="1"/>
  <c r="DN27" i="14" s="1"/>
  <c r="DO27" i="14" s="1"/>
  <c r="DP27" i="14" s="1"/>
  <c r="DQ27" i="14" s="1"/>
  <c r="DR27" i="14" s="1"/>
  <c r="DS27" i="14" s="1"/>
  <c r="DT27" i="14" s="1"/>
  <c r="DU27" i="14" s="1"/>
  <c r="DV27" i="14" s="1"/>
  <c r="DW27" i="14" s="1"/>
  <c r="DX27" i="14" s="1"/>
  <c r="DY27" i="14" s="1"/>
  <c r="DZ27" i="14" s="1"/>
  <c r="EA27" i="14" s="1"/>
  <c r="EB27" i="14" s="1"/>
  <c r="EC27" i="14" s="1"/>
  <c r="ED27" i="14" s="1"/>
  <c r="EE27" i="14" s="1"/>
  <c r="EF27" i="14" s="1"/>
  <c r="EG27" i="14" s="1"/>
  <c r="EH27" i="14" s="1"/>
  <c r="EI27" i="14" s="1"/>
  <c r="EJ27" i="14" s="1"/>
  <c r="EK27" i="14" s="1"/>
  <c r="EL27" i="14" s="1"/>
  <c r="EM27" i="14" s="1"/>
  <c r="EN27" i="14" s="1"/>
  <c r="EO27" i="14" s="1"/>
  <c r="EP27" i="14" s="1"/>
  <c r="EQ27" i="14" s="1"/>
  <c r="ER27" i="14" s="1"/>
  <c r="ES27" i="14" s="1"/>
  <c r="ET27" i="14" s="1"/>
  <c r="EU27" i="14" s="1"/>
  <c r="EV27" i="14" s="1"/>
  <c r="EW27" i="14" s="1"/>
  <c r="EX27" i="14" s="1"/>
  <c r="EY27" i="14" s="1"/>
  <c r="EZ27" i="14" s="1"/>
  <c r="FA27" i="14" s="1"/>
  <c r="FB27" i="14" s="1"/>
  <c r="FC27" i="14" s="1"/>
  <c r="FD27" i="14" s="1"/>
  <c r="FE27" i="14" s="1"/>
  <c r="FF27" i="14" s="1"/>
  <c r="FG27" i="14" s="1"/>
  <c r="FH27" i="14" s="1"/>
  <c r="FI27" i="14" s="1"/>
  <c r="FJ27" i="14" s="1"/>
  <c r="FK27" i="14" s="1"/>
  <c r="FL27" i="14" s="1"/>
  <c r="FM27" i="14" s="1"/>
  <c r="FN27" i="14" s="1"/>
  <c r="FO27" i="14" s="1"/>
  <c r="FP27" i="14" s="1"/>
  <c r="FQ27" i="14" s="1"/>
  <c r="FR27" i="14" s="1"/>
  <c r="FS27" i="14" s="1"/>
  <c r="FT27" i="14" s="1"/>
  <c r="FU27" i="14" s="1"/>
  <c r="FV27" i="14" s="1"/>
  <c r="FW27" i="14" s="1"/>
  <c r="FX27" i="14" s="1"/>
  <c r="FY27" i="14" s="1"/>
  <c r="FZ27" i="14" s="1"/>
  <c r="GA27" i="14" s="1"/>
  <c r="GB27" i="14" s="1"/>
  <c r="GC27" i="14" s="1"/>
  <c r="GD27" i="14" s="1"/>
  <c r="GE27" i="14" s="1"/>
  <c r="GF27" i="14" s="1"/>
  <c r="GG27" i="14" s="1"/>
  <c r="GH27" i="14" s="1"/>
  <c r="GI27" i="14" s="1"/>
  <c r="GJ27" i="14" s="1"/>
  <c r="GK27" i="14" s="1"/>
  <c r="GL27" i="14" s="1"/>
  <c r="GM27" i="14" s="1"/>
  <c r="GN27" i="14" s="1"/>
  <c r="GO27" i="14" s="1"/>
  <c r="GP27" i="14" s="1"/>
  <c r="GQ27" i="14" s="1"/>
  <c r="GR27" i="14" s="1"/>
  <c r="E27" i="14"/>
  <c r="B27" i="14"/>
  <c r="C27" i="14" s="1"/>
  <c r="D27" i="14" s="1"/>
  <c r="GR26" i="14"/>
  <c r="GQ26" i="14"/>
  <c r="GP26" i="14"/>
  <c r="GO26" i="14"/>
  <c r="GN26" i="14"/>
  <c r="GM26" i="14"/>
  <c r="GL26" i="14"/>
  <c r="GK26" i="14"/>
  <c r="GJ26" i="14"/>
  <c r="GI26" i="14"/>
  <c r="GH26" i="14"/>
  <c r="GG26" i="14"/>
  <c r="GF26" i="14"/>
  <c r="GE26" i="14"/>
  <c r="GD26" i="14"/>
  <c r="GC26" i="14"/>
  <c r="GB26" i="14"/>
  <c r="GA26" i="14"/>
  <c r="FZ26" i="14"/>
  <c r="FY26" i="14"/>
  <c r="FX26" i="14"/>
  <c r="FW26" i="14"/>
  <c r="FV26" i="14"/>
  <c r="FU26" i="14"/>
  <c r="FT26" i="14"/>
  <c r="FS26" i="14"/>
  <c r="FR26" i="14"/>
  <c r="FQ26" i="14"/>
  <c r="FP26" i="14"/>
  <c r="FO26" i="14"/>
  <c r="FN26" i="14"/>
  <c r="FM26" i="14"/>
  <c r="FL26" i="14"/>
  <c r="FK26" i="14"/>
  <c r="FJ26" i="14"/>
  <c r="FI26" i="14"/>
  <c r="FH26" i="14"/>
  <c r="FG26" i="14"/>
  <c r="FF26" i="14"/>
  <c r="FE26" i="14"/>
  <c r="FD26" i="14"/>
  <c r="FC26" i="14"/>
  <c r="FB26" i="14"/>
  <c r="FA26" i="14"/>
  <c r="EZ26" i="14"/>
  <c r="EY26" i="14"/>
  <c r="EX26" i="14"/>
  <c r="EW26" i="14"/>
  <c r="EV26" i="14"/>
  <c r="EU26" i="14"/>
  <c r="ET26" i="14"/>
  <c r="ES26" i="14"/>
  <c r="ER26" i="14"/>
  <c r="EQ26" i="14"/>
  <c r="EP26" i="14"/>
  <c r="EO26" i="14"/>
  <c r="EN26" i="14"/>
  <c r="EM26" i="14"/>
  <c r="EL26" i="14"/>
  <c r="EK26" i="14"/>
  <c r="EJ26" i="14"/>
  <c r="EI26" i="14"/>
  <c r="EH26" i="14"/>
  <c r="EG26" i="14"/>
  <c r="EF26" i="14"/>
  <c r="EE26" i="14"/>
  <c r="ED26" i="14"/>
  <c r="EC26" i="14"/>
  <c r="EB26" i="14"/>
  <c r="EA26" i="14"/>
  <c r="DZ26" i="14"/>
  <c r="DY26" i="14"/>
  <c r="DX26" i="14"/>
  <c r="DW26" i="14"/>
  <c r="DV26" i="14"/>
  <c r="DU26" i="14"/>
  <c r="DT26" i="14"/>
  <c r="DS26" i="14"/>
  <c r="DR26" i="14"/>
  <c r="DQ26" i="14"/>
  <c r="DP26" i="14"/>
  <c r="DO26" i="14"/>
  <c r="DN26" i="14"/>
  <c r="DM26" i="14"/>
  <c r="DL26" i="14"/>
  <c r="DK26" i="14"/>
  <c r="DJ26" i="14"/>
  <c r="DI26" i="14"/>
  <c r="DH26" i="14"/>
  <c r="DG26" i="14"/>
  <c r="DF26" i="14"/>
  <c r="DE26" i="14"/>
  <c r="DD26" i="14"/>
  <c r="DC26" i="14"/>
  <c r="DB26" i="14"/>
  <c r="DA26" i="14"/>
  <c r="CZ26" i="14"/>
  <c r="CY26" i="14"/>
  <c r="CX26" i="14"/>
  <c r="CW26" i="14"/>
  <c r="CV26" i="14"/>
  <c r="CU26" i="14"/>
  <c r="CT26" i="14"/>
  <c r="CS26" i="14"/>
  <c r="CR26" i="14"/>
  <c r="CQ26" i="14"/>
  <c r="CP26" i="14"/>
  <c r="CO26" i="14"/>
  <c r="CN26" i="14"/>
  <c r="CM26" i="14"/>
  <c r="CL26" i="14"/>
  <c r="CK26" i="14"/>
  <c r="CJ26" i="14"/>
  <c r="CI26" i="14"/>
  <c r="CH26" i="14"/>
  <c r="CG26" i="14"/>
  <c r="CF26" i="14"/>
  <c r="CE26" i="14"/>
  <c r="CD26" i="14"/>
  <c r="CC26" i="14"/>
  <c r="CB26" i="14"/>
  <c r="CA26" i="14"/>
  <c r="BZ26" i="14"/>
  <c r="BY26" i="14"/>
  <c r="BX26" i="14"/>
  <c r="BW26" i="14"/>
  <c r="BV26" i="14"/>
  <c r="BU26" i="14"/>
  <c r="BT26" i="14"/>
  <c r="BS26" i="14"/>
  <c r="BR26" i="14"/>
  <c r="BQ26" i="14"/>
  <c r="BP26" i="14"/>
  <c r="BO26" i="14"/>
  <c r="BN26" i="14"/>
  <c r="BM26" i="14"/>
  <c r="BL26" i="14"/>
  <c r="BK26" i="14"/>
  <c r="BJ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AN26" i="14"/>
  <c r="AM26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A18" i="14"/>
  <c r="BB18" i="14" s="1"/>
  <c r="BC18" i="14" s="1"/>
  <c r="BD18" i="14" s="1"/>
  <c r="BE18" i="14" s="1"/>
  <c r="BF18" i="14" s="1"/>
  <c r="BG18" i="14" s="1"/>
  <c r="BH18" i="14" s="1"/>
  <c r="BI18" i="14" s="1"/>
  <c r="BJ18" i="14" s="1"/>
  <c r="BK18" i="14" s="1"/>
  <c r="BL18" i="14" s="1"/>
  <c r="BM18" i="14" s="1"/>
  <c r="BN18" i="14" s="1"/>
  <c r="BO18" i="14" s="1"/>
  <c r="BP18" i="14" s="1"/>
  <c r="BQ18" i="14" s="1"/>
  <c r="BR18" i="14" s="1"/>
  <c r="BS18" i="14" s="1"/>
  <c r="BT18" i="14" s="1"/>
  <c r="BU18" i="14" s="1"/>
  <c r="BV18" i="14" s="1"/>
  <c r="BW18" i="14" s="1"/>
  <c r="BX18" i="14" s="1"/>
  <c r="BY18" i="14" s="1"/>
  <c r="BZ18" i="14" s="1"/>
  <c r="CA18" i="14" s="1"/>
  <c r="CB18" i="14" s="1"/>
  <c r="CC18" i="14" s="1"/>
  <c r="CD18" i="14" s="1"/>
  <c r="CE18" i="14" s="1"/>
  <c r="CF18" i="14" s="1"/>
  <c r="CG18" i="14" s="1"/>
  <c r="CH18" i="14" s="1"/>
  <c r="CI18" i="14" s="1"/>
  <c r="CJ18" i="14" s="1"/>
  <c r="CK18" i="14" s="1"/>
  <c r="CL18" i="14" s="1"/>
  <c r="CM18" i="14" s="1"/>
  <c r="CN18" i="14" s="1"/>
  <c r="CO18" i="14" s="1"/>
  <c r="CP18" i="14" s="1"/>
  <c r="CQ18" i="14" s="1"/>
  <c r="CR18" i="14" s="1"/>
  <c r="CS18" i="14" s="1"/>
  <c r="CT18" i="14" s="1"/>
  <c r="CU18" i="14" s="1"/>
  <c r="CV18" i="14" s="1"/>
  <c r="CW18" i="14" s="1"/>
  <c r="CX18" i="14" s="1"/>
  <c r="CY18" i="14" s="1"/>
  <c r="CZ18" i="14" s="1"/>
  <c r="DA18" i="14" s="1"/>
  <c r="DB18" i="14" s="1"/>
  <c r="DC18" i="14" s="1"/>
  <c r="DD18" i="14" s="1"/>
  <c r="DE18" i="14" s="1"/>
  <c r="DF18" i="14" s="1"/>
  <c r="DG18" i="14" s="1"/>
  <c r="DH18" i="14" s="1"/>
  <c r="DI18" i="14" s="1"/>
  <c r="DJ18" i="14" s="1"/>
  <c r="DK18" i="14" s="1"/>
  <c r="DL18" i="14" s="1"/>
  <c r="DM18" i="14" s="1"/>
  <c r="DN18" i="14" s="1"/>
  <c r="DO18" i="14" s="1"/>
  <c r="DP18" i="14" s="1"/>
  <c r="DQ18" i="14" s="1"/>
  <c r="DR18" i="14" s="1"/>
  <c r="DS18" i="14" s="1"/>
  <c r="DT18" i="14" s="1"/>
  <c r="DU18" i="14" s="1"/>
  <c r="DV18" i="14" s="1"/>
  <c r="DW18" i="14" s="1"/>
  <c r="DX18" i="14" s="1"/>
  <c r="DY18" i="14" s="1"/>
  <c r="DZ18" i="14" s="1"/>
  <c r="EA18" i="14" s="1"/>
  <c r="EB18" i="14" s="1"/>
  <c r="EC18" i="14" s="1"/>
  <c r="ED18" i="14" s="1"/>
  <c r="EE18" i="14" s="1"/>
  <c r="EF18" i="14" s="1"/>
  <c r="EG18" i="14" s="1"/>
  <c r="EH18" i="14" s="1"/>
  <c r="EI18" i="14" s="1"/>
  <c r="EJ18" i="14" s="1"/>
  <c r="EK18" i="14" s="1"/>
  <c r="EL18" i="14" s="1"/>
  <c r="EM18" i="14" s="1"/>
  <c r="EN18" i="14" s="1"/>
  <c r="EO18" i="14" s="1"/>
  <c r="EP18" i="14" s="1"/>
  <c r="EQ18" i="14" s="1"/>
  <c r="ER18" i="14" s="1"/>
  <c r="ES18" i="14" s="1"/>
  <c r="ET18" i="14" s="1"/>
  <c r="EU18" i="14" s="1"/>
  <c r="EV18" i="14" s="1"/>
  <c r="EW18" i="14" s="1"/>
  <c r="EX18" i="14" s="1"/>
  <c r="EY18" i="14" s="1"/>
  <c r="EZ18" i="14" s="1"/>
  <c r="FA18" i="14" s="1"/>
  <c r="FB18" i="14" s="1"/>
  <c r="FC18" i="14" s="1"/>
  <c r="FD18" i="14" s="1"/>
  <c r="FE18" i="14" s="1"/>
  <c r="FF18" i="14" s="1"/>
  <c r="FG18" i="14" s="1"/>
  <c r="FH18" i="14" s="1"/>
  <c r="FI18" i="14" s="1"/>
  <c r="FJ18" i="14" s="1"/>
  <c r="FK18" i="14" s="1"/>
  <c r="FL18" i="14" s="1"/>
  <c r="FM18" i="14" s="1"/>
  <c r="FN18" i="14" s="1"/>
  <c r="FO18" i="14" s="1"/>
  <c r="FP18" i="14" s="1"/>
  <c r="FQ18" i="14" s="1"/>
  <c r="FR18" i="14" s="1"/>
  <c r="FS18" i="14" s="1"/>
  <c r="FT18" i="14" s="1"/>
  <c r="FU18" i="14" s="1"/>
  <c r="FV18" i="14" s="1"/>
  <c r="FW18" i="14" s="1"/>
  <c r="FX18" i="14" s="1"/>
  <c r="FY18" i="14" s="1"/>
  <c r="FZ18" i="14" s="1"/>
  <c r="GA18" i="14" s="1"/>
  <c r="GB18" i="14" s="1"/>
  <c r="GC18" i="14" s="1"/>
  <c r="GD18" i="14" s="1"/>
  <c r="GE18" i="14" s="1"/>
  <c r="GF18" i="14" s="1"/>
  <c r="GG18" i="14" s="1"/>
  <c r="GH18" i="14" s="1"/>
  <c r="GI18" i="14" s="1"/>
  <c r="GJ18" i="14" s="1"/>
  <c r="GK18" i="14" s="1"/>
  <c r="GL18" i="14" s="1"/>
  <c r="GM18" i="14" s="1"/>
  <c r="GN18" i="14" s="1"/>
  <c r="GO18" i="14" s="1"/>
  <c r="GP18" i="14" s="1"/>
  <c r="GQ18" i="14" s="1"/>
  <c r="GR18" i="14" s="1"/>
  <c r="AY18" i="14"/>
  <c r="AZ18" i="14" s="1"/>
  <c r="AX18" i="14"/>
  <c r="BA17" i="14"/>
  <c r="BB17" i="14" s="1"/>
  <c r="BC17" i="14" s="1"/>
  <c r="BD17" i="14" s="1"/>
  <c r="BE17" i="14" s="1"/>
  <c r="BF17" i="14" s="1"/>
  <c r="BG17" i="14" s="1"/>
  <c r="BH17" i="14" s="1"/>
  <c r="BI17" i="14" s="1"/>
  <c r="BJ17" i="14" s="1"/>
  <c r="BK17" i="14" s="1"/>
  <c r="BL17" i="14" s="1"/>
  <c r="BM17" i="14" s="1"/>
  <c r="BN17" i="14" s="1"/>
  <c r="BO17" i="14" s="1"/>
  <c r="BP17" i="14" s="1"/>
  <c r="BQ17" i="14" s="1"/>
  <c r="BR17" i="14" s="1"/>
  <c r="BS17" i="14" s="1"/>
  <c r="BT17" i="14" s="1"/>
  <c r="BU17" i="14" s="1"/>
  <c r="BV17" i="14" s="1"/>
  <c r="BW17" i="14" s="1"/>
  <c r="BX17" i="14" s="1"/>
  <c r="BY17" i="14" s="1"/>
  <c r="BZ17" i="14" s="1"/>
  <c r="CA17" i="14" s="1"/>
  <c r="CB17" i="14" s="1"/>
  <c r="CC17" i="14" s="1"/>
  <c r="CD17" i="14" s="1"/>
  <c r="CE17" i="14" s="1"/>
  <c r="CF17" i="14" s="1"/>
  <c r="CG17" i="14" s="1"/>
  <c r="CH17" i="14" s="1"/>
  <c r="CI17" i="14" s="1"/>
  <c r="CJ17" i="14" s="1"/>
  <c r="CK17" i="14" s="1"/>
  <c r="CL17" i="14" s="1"/>
  <c r="CM17" i="14" s="1"/>
  <c r="CN17" i="14" s="1"/>
  <c r="CO17" i="14" s="1"/>
  <c r="CP17" i="14" s="1"/>
  <c r="CQ17" i="14" s="1"/>
  <c r="CR17" i="14" s="1"/>
  <c r="CS17" i="14" s="1"/>
  <c r="CT17" i="14" s="1"/>
  <c r="CU17" i="14" s="1"/>
  <c r="CV17" i="14" s="1"/>
  <c r="CW17" i="14" s="1"/>
  <c r="CX17" i="14" s="1"/>
  <c r="CY17" i="14" s="1"/>
  <c r="CZ17" i="14" s="1"/>
  <c r="DA17" i="14" s="1"/>
  <c r="DB17" i="14" s="1"/>
  <c r="DC17" i="14" s="1"/>
  <c r="DD17" i="14" s="1"/>
  <c r="DE17" i="14" s="1"/>
  <c r="DF17" i="14" s="1"/>
  <c r="DG17" i="14" s="1"/>
  <c r="DH17" i="14" s="1"/>
  <c r="DI17" i="14" s="1"/>
  <c r="DJ17" i="14" s="1"/>
  <c r="DK17" i="14" s="1"/>
  <c r="DL17" i="14" s="1"/>
  <c r="DM17" i="14" s="1"/>
  <c r="DN17" i="14" s="1"/>
  <c r="DO17" i="14" s="1"/>
  <c r="DP17" i="14" s="1"/>
  <c r="DQ17" i="14" s="1"/>
  <c r="DR17" i="14" s="1"/>
  <c r="DS17" i="14" s="1"/>
  <c r="DT17" i="14" s="1"/>
  <c r="DU17" i="14" s="1"/>
  <c r="DV17" i="14" s="1"/>
  <c r="DW17" i="14" s="1"/>
  <c r="DX17" i="14" s="1"/>
  <c r="DY17" i="14" s="1"/>
  <c r="DZ17" i="14" s="1"/>
  <c r="EA17" i="14" s="1"/>
  <c r="EB17" i="14" s="1"/>
  <c r="EC17" i="14" s="1"/>
  <c r="ED17" i="14" s="1"/>
  <c r="EE17" i="14" s="1"/>
  <c r="EF17" i="14" s="1"/>
  <c r="EG17" i="14" s="1"/>
  <c r="EH17" i="14" s="1"/>
  <c r="EI17" i="14" s="1"/>
  <c r="EJ17" i="14" s="1"/>
  <c r="EK17" i="14" s="1"/>
  <c r="EL17" i="14" s="1"/>
  <c r="EM17" i="14" s="1"/>
  <c r="EN17" i="14" s="1"/>
  <c r="EO17" i="14" s="1"/>
  <c r="EP17" i="14" s="1"/>
  <c r="EQ17" i="14" s="1"/>
  <c r="ER17" i="14" s="1"/>
  <c r="ES17" i="14" s="1"/>
  <c r="ET17" i="14" s="1"/>
  <c r="EU17" i="14" s="1"/>
  <c r="EV17" i="14" s="1"/>
  <c r="EW17" i="14" s="1"/>
  <c r="EX17" i="14" s="1"/>
  <c r="EY17" i="14" s="1"/>
  <c r="EZ17" i="14" s="1"/>
  <c r="FA17" i="14" s="1"/>
  <c r="FB17" i="14" s="1"/>
  <c r="FC17" i="14" s="1"/>
  <c r="FD17" i="14" s="1"/>
  <c r="FE17" i="14" s="1"/>
  <c r="FF17" i="14" s="1"/>
  <c r="FG17" i="14" s="1"/>
  <c r="FH17" i="14" s="1"/>
  <c r="FI17" i="14" s="1"/>
  <c r="FJ17" i="14" s="1"/>
  <c r="FK17" i="14" s="1"/>
  <c r="FL17" i="14" s="1"/>
  <c r="FM17" i="14" s="1"/>
  <c r="FN17" i="14" s="1"/>
  <c r="FO17" i="14" s="1"/>
  <c r="FP17" i="14" s="1"/>
  <c r="FQ17" i="14" s="1"/>
  <c r="FR17" i="14" s="1"/>
  <c r="FS17" i="14" s="1"/>
  <c r="FT17" i="14" s="1"/>
  <c r="FU17" i="14" s="1"/>
  <c r="FV17" i="14" s="1"/>
  <c r="FW17" i="14" s="1"/>
  <c r="FX17" i="14" s="1"/>
  <c r="FY17" i="14" s="1"/>
  <c r="FZ17" i="14" s="1"/>
  <c r="GA17" i="14" s="1"/>
  <c r="GB17" i="14" s="1"/>
  <c r="GC17" i="14" s="1"/>
  <c r="GD17" i="14" s="1"/>
  <c r="GE17" i="14" s="1"/>
  <c r="GF17" i="14" s="1"/>
  <c r="GG17" i="14" s="1"/>
  <c r="GH17" i="14" s="1"/>
  <c r="GI17" i="14" s="1"/>
  <c r="GJ17" i="14" s="1"/>
  <c r="GK17" i="14" s="1"/>
  <c r="GL17" i="14" s="1"/>
  <c r="GM17" i="14" s="1"/>
  <c r="GN17" i="14" s="1"/>
  <c r="GO17" i="14" s="1"/>
  <c r="GP17" i="14" s="1"/>
  <c r="GQ17" i="14" s="1"/>
  <c r="GR17" i="14" s="1"/>
  <c r="AY17" i="14"/>
  <c r="AZ17" i="14" s="1"/>
  <c r="AX17" i="14"/>
  <c r="BF16" i="14"/>
  <c r="BG16" i="14" s="1"/>
  <c r="BH16" i="14" s="1"/>
  <c r="BI16" i="14" s="1"/>
  <c r="BJ16" i="14" s="1"/>
  <c r="BK16" i="14" s="1"/>
  <c r="BL16" i="14" s="1"/>
  <c r="BM16" i="14" s="1"/>
  <c r="BN16" i="14" s="1"/>
  <c r="BO16" i="14" s="1"/>
  <c r="BP16" i="14" s="1"/>
  <c r="BQ16" i="14" s="1"/>
  <c r="BR16" i="14" s="1"/>
  <c r="BS16" i="14" s="1"/>
  <c r="BT16" i="14" s="1"/>
  <c r="BU16" i="14" s="1"/>
  <c r="BV16" i="14" s="1"/>
  <c r="BW16" i="14" s="1"/>
  <c r="BX16" i="14" s="1"/>
  <c r="BY16" i="14" s="1"/>
  <c r="BZ16" i="14" s="1"/>
  <c r="CA16" i="14" s="1"/>
  <c r="CB16" i="14" s="1"/>
  <c r="CC16" i="14" s="1"/>
  <c r="CD16" i="14" s="1"/>
  <c r="CE16" i="14" s="1"/>
  <c r="CF16" i="14" s="1"/>
  <c r="CG16" i="14" s="1"/>
  <c r="CH16" i="14" s="1"/>
  <c r="CI16" i="14" s="1"/>
  <c r="CJ16" i="14" s="1"/>
  <c r="CK16" i="14" s="1"/>
  <c r="CL16" i="14" s="1"/>
  <c r="CM16" i="14" s="1"/>
  <c r="CN16" i="14" s="1"/>
  <c r="CO16" i="14" s="1"/>
  <c r="CP16" i="14" s="1"/>
  <c r="CQ16" i="14" s="1"/>
  <c r="CR16" i="14" s="1"/>
  <c r="CS16" i="14" s="1"/>
  <c r="CT16" i="14" s="1"/>
  <c r="CU16" i="14" s="1"/>
  <c r="CV16" i="14" s="1"/>
  <c r="CW16" i="14" s="1"/>
  <c r="CX16" i="14" s="1"/>
  <c r="CY16" i="14" s="1"/>
  <c r="CZ16" i="14" s="1"/>
  <c r="DA16" i="14" s="1"/>
  <c r="DB16" i="14" s="1"/>
  <c r="DC16" i="14" s="1"/>
  <c r="DD16" i="14" s="1"/>
  <c r="DE16" i="14" s="1"/>
  <c r="DF16" i="14" s="1"/>
  <c r="DG16" i="14" s="1"/>
  <c r="DH16" i="14" s="1"/>
  <c r="DI16" i="14" s="1"/>
  <c r="DJ16" i="14" s="1"/>
  <c r="DK16" i="14" s="1"/>
  <c r="DL16" i="14" s="1"/>
  <c r="DM16" i="14" s="1"/>
  <c r="DN16" i="14" s="1"/>
  <c r="DO16" i="14" s="1"/>
  <c r="DP16" i="14" s="1"/>
  <c r="DQ16" i="14" s="1"/>
  <c r="DR16" i="14" s="1"/>
  <c r="DS16" i="14" s="1"/>
  <c r="DT16" i="14" s="1"/>
  <c r="DU16" i="14" s="1"/>
  <c r="DV16" i="14" s="1"/>
  <c r="DW16" i="14" s="1"/>
  <c r="DX16" i="14" s="1"/>
  <c r="DY16" i="14" s="1"/>
  <c r="DZ16" i="14" s="1"/>
  <c r="EA16" i="14" s="1"/>
  <c r="EB16" i="14" s="1"/>
  <c r="EC16" i="14" s="1"/>
  <c r="ED16" i="14" s="1"/>
  <c r="EE16" i="14" s="1"/>
  <c r="EF16" i="14" s="1"/>
  <c r="EG16" i="14" s="1"/>
  <c r="EH16" i="14" s="1"/>
  <c r="EI16" i="14" s="1"/>
  <c r="EJ16" i="14" s="1"/>
  <c r="EK16" i="14" s="1"/>
  <c r="EL16" i="14" s="1"/>
  <c r="EM16" i="14" s="1"/>
  <c r="EN16" i="14" s="1"/>
  <c r="EO16" i="14" s="1"/>
  <c r="EP16" i="14" s="1"/>
  <c r="EQ16" i="14" s="1"/>
  <c r="ER16" i="14" s="1"/>
  <c r="ES16" i="14" s="1"/>
  <c r="ET16" i="14" s="1"/>
  <c r="EU16" i="14" s="1"/>
  <c r="EV16" i="14" s="1"/>
  <c r="EW16" i="14" s="1"/>
  <c r="EX16" i="14" s="1"/>
  <c r="EY16" i="14" s="1"/>
  <c r="EZ16" i="14" s="1"/>
  <c r="FA16" i="14" s="1"/>
  <c r="FB16" i="14" s="1"/>
  <c r="FC16" i="14" s="1"/>
  <c r="FD16" i="14" s="1"/>
  <c r="FE16" i="14" s="1"/>
  <c r="FF16" i="14" s="1"/>
  <c r="FG16" i="14" s="1"/>
  <c r="FH16" i="14" s="1"/>
  <c r="FI16" i="14" s="1"/>
  <c r="FJ16" i="14" s="1"/>
  <c r="FK16" i="14" s="1"/>
  <c r="FL16" i="14" s="1"/>
  <c r="FM16" i="14" s="1"/>
  <c r="FN16" i="14" s="1"/>
  <c r="FO16" i="14" s="1"/>
  <c r="FP16" i="14" s="1"/>
  <c r="FQ16" i="14" s="1"/>
  <c r="FR16" i="14" s="1"/>
  <c r="FS16" i="14" s="1"/>
  <c r="FT16" i="14" s="1"/>
  <c r="FU16" i="14" s="1"/>
  <c r="FV16" i="14" s="1"/>
  <c r="FW16" i="14" s="1"/>
  <c r="FX16" i="14" s="1"/>
  <c r="FY16" i="14" s="1"/>
  <c r="FZ16" i="14" s="1"/>
  <c r="GA16" i="14" s="1"/>
  <c r="GB16" i="14" s="1"/>
  <c r="GC16" i="14" s="1"/>
  <c r="GD16" i="14" s="1"/>
  <c r="GE16" i="14" s="1"/>
  <c r="GF16" i="14" s="1"/>
  <c r="GG16" i="14" s="1"/>
  <c r="GH16" i="14" s="1"/>
  <c r="GI16" i="14" s="1"/>
  <c r="GJ16" i="14" s="1"/>
  <c r="GK16" i="14" s="1"/>
  <c r="GL16" i="14" s="1"/>
  <c r="GM16" i="14" s="1"/>
  <c r="GN16" i="14" s="1"/>
  <c r="GO16" i="14" s="1"/>
  <c r="GP16" i="14" s="1"/>
  <c r="GQ16" i="14" s="1"/>
  <c r="GR16" i="14" s="1"/>
  <c r="AX16" i="14"/>
  <c r="AY16" i="14" s="1"/>
  <c r="AZ16" i="14" s="1"/>
  <c r="BA16" i="14" s="1"/>
  <c r="BB16" i="14" s="1"/>
  <c r="BC16" i="14" s="1"/>
  <c r="BD16" i="14" s="1"/>
  <c r="BE16" i="14" s="1"/>
  <c r="BM15" i="14"/>
  <c r="BN15" i="14" s="1"/>
  <c r="BO15" i="14" s="1"/>
  <c r="BP15" i="14" s="1"/>
  <c r="BQ15" i="14" s="1"/>
  <c r="BR15" i="14" s="1"/>
  <c r="BS15" i="14" s="1"/>
  <c r="BT15" i="14" s="1"/>
  <c r="BU15" i="14" s="1"/>
  <c r="BV15" i="14" s="1"/>
  <c r="BW15" i="14" s="1"/>
  <c r="BX15" i="14" s="1"/>
  <c r="BY15" i="14" s="1"/>
  <c r="BZ15" i="14" s="1"/>
  <c r="CA15" i="14" s="1"/>
  <c r="CB15" i="14" s="1"/>
  <c r="CC15" i="14" s="1"/>
  <c r="CD15" i="14" s="1"/>
  <c r="CE15" i="14" s="1"/>
  <c r="CF15" i="14" s="1"/>
  <c r="CG15" i="14" s="1"/>
  <c r="CH15" i="14" s="1"/>
  <c r="CI15" i="14" s="1"/>
  <c r="CJ15" i="14" s="1"/>
  <c r="CK15" i="14" s="1"/>
  <c r="CL15" i="14" s="1"/>
  <c r="CM15" i="14" s="1"/>
  <c r="CN15" i="14" s="1"/>
  <c r="CO15" i="14" s="1"/>
  <c r="CP15" i="14" s="1"/>
  <c r="CQ15" i="14" s="1"/>
  <c r="CR15" i="14" s="1"/>
  <c r="CS15" i="14" s="1"/>
  <c r="CT15" i="14" s="1"/>
  <c r="CU15" i="14" s="1"/>
  <c r="CV15" i="14" s="1"/>
  <c r="CW15" i="14" s="1"/>
  <c r="CX15" i="14" s="1"/>
  <c r="CY15" i="14" s="1"/>
  <c r="CZ15" i="14" s="1"/>
  <c r="DA15" i="14" s="1"/>
  <c r="DB15" i="14" s="1"/>
  <c r="DC15" i="14" s="1"/>
  <c r="DD15" i="14" s="1"/>
  <c r="DE15" i="14" s="1"/>
  <c r="DF15" i="14" s="1"/>
  <c r="DG15" i="14" s="1"/>
  <c r="DH15" i="14" s="1"/>
  <c r="DI15" i="14" s="1"/>
  <c r="DJ15" i="14" s="1"/>
  <c r="DK15" i="14" s="1"/>
  <c r="DL15" i="14" s="1"/>
  <c r="DM15" i="14" s="1"/>
  <c r="DN15" i="14" s="1"/>
  <c r="DO15" i="14" s="1"/>
  <c r="DP15" i="14" s="1"/>
  <c r="DQ15" i="14" s="1"/>
  <c r="DR15" i="14" s="1"/>
  <c r="DS15" i="14" s="1"/>
  <c r="DT15" i="14" s="1"/>
  <c r="DU15" i="14" s="1"/>
  <c r="DV15" i="14" s="1"/>
  <c r="DW15" i="14" s="1"/>
  <c r="DX15" i="14" s="1"/>
  <c r="DY15" i="14" s="1"/>
  <c r="DZ15" i="14" s="1"/>
  <c r="EA15" i="14" s="1"/>
  <c r="EB15" i="14" s="1"/>
  <c r="EC15" i="14" s="1"/>
  <c r="ED15" i="14" s="1"/>
  <c r="EE15" i="14" s="1"/>
  <c r="EF15" i="14" s="1"/>
  <c r="EG15" i="14" s="1"/>
  <c r="EH15" i="14" s="1"/>
  <c r="EI15" i="14" s="1"/>
  <c r="EJ15" i="14" s="1"/>
  <c r="EK15" i="14" s="1"/>
  <c r="EL15" i="14" s="1"/>
  <c r="EM15" i="14" s="1"/>
  <c r="EN15" i="14" s="1"/>
  <c r="EO15" i="14" s="1"/>
  <c r="EP15" i="14" s="1"/>
  <c r="EQ15" i="14" s="1"/>
  <c r="ER15" i="14" s="1"/>
  <c r="ES15" i="14" s="1"/>
  <c r="ET15" i="14" s="1"/>
  <c r="EU15" i="14" s="1"/>
  <c r="EV15" i="14" s="1"/>
  <c r="EW15" i="14" s="1"/>
  <c r="EX15" i="14" s="1"/>
  <c r="EY15" i="14" s="1"/>
  <c r="EZ15" i="14" s="1"/>
  <c r="FA15" i="14" s="1"/>
  <c r="FB15" i="14" s="1"/>
  <c r="FC15" i="14" s="1"/>
  <c r="FD15" i="14" s="1"/>
  <c r="FE15" i="14" s="1"/>
  <c r="FF15" i="14" s="1"/>
  <c r="FG15" i="14" s="1"/>
  <c r="FH15" i="14" s="1"/>
  <c r="FI15" i="14" s="1"/>
  <c r="FJ15" i="14" s="1"/>
  <c r="FK15" i="14" s="1"/>
  <c r="FL15" i="14" s="1"/>
  <c r="FM15" i="14" s="1"/>
  <c r="FN15" i="14" s="1"/>
  <c r="FO15" i="14" s="1"/>
  <c r="FP15" i="14" s="1"/>
  <c r="FQ15" i="14" s="1"/>
  <c r="FR15" i="14" s="1"/>
  <c r="FS15" i="14" s="1"/>
  <c r="FT15" i="14" s="1"/>
  <c r="FU15" i="14" s="1"/>
  <c r="FV15" i="14" s="1"/>
  <c r="FW15" i="14" s="1"/>
  <c r="FX15" i="14" s="1"/>
  <c r="FY15" i="14" s="1"/>
  <c r="FZ15" i="14" s="1"/>
  <c r="GA15" i="14" s="1"/>
  <c r="GB15" i="14" s="1"/>
  <c r="GC15" i="14" s="1"/>
  <c r="GD15" i="14" s="1"/>
  <c r="GE15" i="14" s="1"/>
  <c r="GF15" i="14" s="1"/>
  <c r="GG15" i="14" s="1"/>
  <c r="GH15" i="14" s="1"/>
  <c r="GI15" i="14" s="1"/>
  <c r="GJ15" i="14" s="1"/>
  <c r="GK15" i="14" s="1"/>
  <c r="GL15" i="14" s="1"/>
  <c r="GM15" i="14" s="1"/>
  <c r="GN15" i="14" s="1"/>
  <c r="GO15" i="14" s="1"/>
  <c r="GP15" i="14" s="1"/>
  <c r="GQ15" i="14" s="1"/>
  <c r="GR15" i="14" s="1"/>
  <c r="BE15" i="14"/>
  <c r="BF15" i="14" s="1"/>
  <c r="BG15" i="14" s="1"/>
  <c r="BH15" i="14" s="1"/>
  <c r="BI15" i="14" s="1"/>
  <c r="BJ15" i="14" s="1"/>
  <c r="BK15" i="14" s="1"/>
  <c r="BL15" i="14" s="1"/>
  <c r="BA15" i="14"/>
  <c r="BB15" i="14" s="1"/>
  <c r="BC15" i="14" s="1"/>
  <c r="BD15" i="14" s="1"/>
  <c r="AY15" i="14"/>
  <c r="AZ15" i="14" s="1"/>
  <c r="AX15" i="14"/>
  <c r="AZ14" i="14"/>
  <c r="BA14" i="14" s="1"/>
  <c r="BB14" i="14" s="1"/>
  <c r="BC14" i="14" s="1"/>
  <c r="BD14" i="14" s="1"/>
  <c r="BE14" i="14" s="1"/>
  <c r="BF14" i="14" s="1"/>
  <c r="BG14" i="14" s="1"/>
  <c r="BH14" i="14" s="1"/>
  <c r="BI14" i="14" s="1"/>
  <c r="BJ14" i="14" s="1"/>
  <c r="BK14" i="14" s="1"/>
  <c r="BL14" i="14" s="1"/>
  <c r="BM14" i="14" s="1"/>
  <c r="BN14" i="14" s="1"/>
  <c r="BO14" i="14" s="1"/>
  <c r="BP14" i="14" s="1"/>
  <c r="BQ14" i="14" s="1"/>
  <c r="BR14" i="14" s="1"/>
  <c r="BS14" i="14" s="1"/>
  <c r="BT14" i="14" s="1"/>
  <c r="BU14" i="14" s="1"/>
  <c r="BV14" i="14" s="1"/>
  <c r="BW14" i="14" s="1"/>
  <c r="BX14" i="14" s="1"/>
  <c r="BY14" i="14" s="1"/>
  <c r="BZ14" i="14" s="1"/>
  <c r="CA14" i="14" s="1"/>
  <c r="CB14" i="14" s="1"/>
  <c r="CC14" i="14" s="1"/>
  <c r="CD14" i="14" s="1"/>
  <c r="CE14" i="14" s="1"/>
  <c r="CF14" i="14" s="1"/>
  <c r="CG14" i="14" s="1"/>
  <c r="CH14" i="14" s="1"/>
  <c r="CI14" i="14" s="1"/>
  <c r="CJ14" i="14" s="1"/>
  <c r="CK14" i="14" s="1"/>
  <c r="CL14" i="14" s="1"/>
  <c r="CM14" i="14" s="1"/>
  <c r="CN14" i="14" s="1"/>
  <c r="CO14" i="14" s="1"/>
  <c r="CP14" i="14" s="1"/>
  <c r="CQ14" i="14" s="1"/>
  <c r="CR14" i="14" s="1"/>
  <c r="CS14" i="14" s="1"/>
  <c r="CT14" i="14" s="1"/>
  <c r="CU14" i="14" s="1"/>
  <c r="CV14" i="14" s="1"/>
  <c r="CW14" i="14" s="1"/>
  <c r="CX14" i="14" s="1"/>
  <c r="CY14" i="14" s="1"/>
  <c r="CZ14" i="14" s="1"/>
  <c r="DA14" i="14" s="1"/>
  <c r="DB14" i="14" s="1"/>
  <c r="DC14" i="14" s="1"/>
  <c r="DD14" i="14" s="1"/>
  <c r="DE14" i="14" s="1"/>
  <c r="DF14" i="14" s="1"/>
  <c r="DG14" i="14" s="1"/>
  <c r="DH14" i="14" s="1"/>
  <c r="DI14" i="14" s="1"/>
  <c r="DJ14" i="14" s="1"/>
  <c r="DK14" i="14" s="1"/>
  <c r="DL14" i="14" s="1"/>
  <c r="DM14" i="14" s="1"/>
  <c r="DN14" i="14" s="1"/>
  <c r="DO14" i="14" s="1"/>
  <c r="DP14" i="14" s="1"/>
  <c r="DQ14" i="14" s="1"/>
  <c r="DR14" i="14" s="1"/>
  <c r="DS14" i="14" s="1"/>
  <c r="DT14" i="14" s="1"/>
  <c r="DU14" i="14" s="1"/>
  <c r="DV14" i="14" s="1"/>
  <c r="DW14" i="14" s="1"/>
  <c r="DX14" i="14" s="1"/>
  <c r="DY14" i="14" s="1"/>
  <c r="DZ14" i="14" s="1"/>
  <c r="EA14" i="14" s="1"/>
  <c r="EB14" i="14" s="1"/>
  <c r="EC14" i="14" s="1"/>
  <c r="ED14" i="14" s="1"/>
  <c r="EE14" i="14" s="1"/>
  <c r="EF14" i="14" s="1"/>
  <c r="EG14" i="14" s="1"/>
  <c r="EH14" i="14" s="1"/>
  <c r="EI14" i="14" s="1"/>
  <c r="EJ14" i="14" s="1"/>
  <c r="EK14" i="14" s="1"/>
  <c r="EL14" i="14" s="1"/>
  <c r="EM14" i="14" s="1"/>
  <c r="EN14" i="14" s="1"/>
  <c r="EO14" i="14" s="1"/>
  <c r="EP14" i="14" s="1"/>
  <c r="EQ14" i="14" s="1"/>
  <c r="ER14" i="14" s="1"/>
  <c r="ES14" i="14" s="1"/>
  <c r="ET14" i="14" s="1"/>
  <c r="EU14" i="14" s="1"/>
  <c r="EV14" i="14" s="1"/>
  <c r="EW14" i="14" s="1"/>
  <c r="EX14" i="14" s="1"/>
  <c r="EY14" i="14" s="1"/>
  <c r="EZ14" i="14" s="1"/>
  <c r="FA14" i="14" s="1"/>
  <c r="FB14" i="14" s="1"/>
  <c r="FC14" i="14" s="1"/>
  <c r="FD14" i="14" s="1"/>
  <c r="FE14" i="14" s="1"/>
  <c r="FF14" i="14" s="1"/>
  <c r="FG14" i="14" s="1"/>
  <c r="FH14" i="14" s="1"/>
  <c r="FI14" i="14" s="1"/>
  <c r="FJ14" i="14" s="1"/>
  <c r="FK14" i="14" s="1"/>
  <c r="FL14" i="14" s="1"/>
  <c r="FM14" i="14" s="1"/>
  <c r="FN14" i="14" s="1"/>
  <c r="FO14" i="14" s="1"/>
  <c r="FP14" i="14" s="1"/>
  <c r="FQ14" i="14" s="1"/>
  <c r="FR14" i="14" s="1"/>
  <c r="FS14" i="14" s="1"/>
  <c r="FT14" i="14" s="1"/>
  <c r="FU14" i="14" s="1"/>
  <c r="FV14" i="14" s="1"/>
  <c r="FW14" i="14" s="1"/>
  <c r="FX14" i="14" s="1"/>
  <c r="FY14" i="14" s="1"/>
  <c r="FZ14" i="14" s="1"/>
  <c r="GA14" i="14" s="1"/>
  <c r="GB14" i="14" s="1"/>
  <c r="GC14" i="14" s="1"/>
  <c r="GD14" i="14" s="1"/>
  <c r="GE14" i="14" s="1"/>
  <c r="GF14" i="14" s="1"/>
  <c r="GG14" i="14" s="1"/>
  <c r="GH14" i="14" s="1"/>
  <c r="GI14" i="14" s="1"/>
  <c r="GJ14" i="14" s="1"/>
  <c r="GK14" i="14" s="1"/>
  <c r="GL14" i="14" s="1"/>
  <c r="GM14" i="14" s="1"/>
  <c r="GN14" i="14" s="1"/>
  <c r="GO14" i="14" s="1"/>
  <c r="GP14" i="14" s="1"/>
  <c r="GQ14" i="14" s="1"/>
  <c r="GR14" i="14" s="1"/>
  <c r="AX14" i="14"/>
  <c r="AY14" i="14" s="1"/>
  <c r="BC13" i="14"/>
  <c r="BD13" i="14" s="1"/>
  <c r="BE13" i="14" s="1"/>
  <c r="BF13" i="14" s="1"/>
  <c r="BG13" i="14" s="1"/>
  <c r="BH13" i="14" s="1"/>
  <c r="BI13" i="14" s="1"/>
  <c r="BJ13" i="14" s="1"/>
  <c r="BK13" i="14" s="1"/>
  <c r="BL13" i="14" s="1"/>
  <c r="BM13" i="14" s="1"/>
  <c r="BN13" i="14" s="1"/>
  <c r="BO13" i="14" s="1"/>
  <c r="BP13" i="14" s="1"/>
  <c r="BQ13" i="14" s="1"/>
  <c r="BR13" i="14" s="1"/>
  <c r="BS13" i="14" s="1"/>
  <c r="BT13" i="14" s="1"/>
  <c r="BU13" i="14" s="1"/>
  <c r="BV13" i="14" s="1"/>
  <c r="BW13" i="14" s="1"/>
  <c r="BX13" i="14" s="1"/>
  <c r="BY13" i="14" s="1"/>
  <c r="BZ13" i="14" s="1"/>
  <c r="CA13" i="14" s="1"/>
  <c r="CB13" i="14" s="1"/>
  <c r="CC13" i="14" s="1"/>
  <c r="CD13" i="14" s="1"/>
  <c r="CE13" i="14" s="1"/>
  <c r="CF13" i="14" s="1"/>
  <c r="CG13" i="14" s="1"/>
  <c r="CH13" i="14" s="1"/>
  <c r="CI13" i="14" s="1"/>
  <c r="CJ13" i="14" s="1"/>
  <c r="CK13" i="14" s="1"/>
  <c r="CL13" i="14" s="1"/>
  <c r="CM13" i="14" s="1"/>
  <c r="CN13" i="14" s="1"/>
  <c r="CO13" i="14" s="1"/>
  <c r="CP13" i="14" s="1"/>
  <c r="CQ13" i="14" s="1"/>
  <c r="CR13" i="14" s="1"/>
  <c r="CS13" i="14" s="1"/>
  <c r="CT13" i="14" s="1"/>
  <c r="CU13" i="14" s="1"/>
  <c r="CV13" i="14" s="1"/>
  <c r="CW13" i="14" s="1"/>
  <c r="CX13" i="14" s="1"/>
  <c r="CY13" i="14" s="1"/>
  <c r="CZ13" i="14" s="1"/>
  <c r="DA13" i="14" s="1"/>
  <c r="DB13" i="14" s="1"/>
  <c r="DC13" i="14" s="1"/>
  <c r="DD13" i="14" s="1"/>
  <c r="DE13" i="14" s="1"/>
  <c r="DF13" i="14" s="1"/>
  <c r="DG13" i="14" s="1"/>
  <c r="DH13" i="14" s="1"/>
  <c r="DI13" i="14" s="1"/>
  <c r="DJ13" i="14" s="1"/>
  <c r="DK13" i="14" s="1"/>
  <c r="DL13" i="14" s="1"/>
  <c r="DM13" i="14" s="1"/>
  <c r="DN13" i="14" s="1"/>
  <c r="DO13" i="14" s="1"/>
  <c r="DP13" i="14" s="1"/>
  <c r="DQ13" i="14" s="1"/>
  <c r="DR13" i="14" s="1"/>
  <c r="DS13" i="14" s="1"/>
  <c r="DT13" i="14" s="1"/>
  <c r="DU13" i="14" s="1"/>
  <c r="DV13" i="14" s="1"/>
  <c r="DW13" i="14" s="1"/>
  <c r="DX13" i="14" s="1"/>
  <c r="DY13" i="14" s="1"/>
  <c r="DZ13" i="14" s="1"/>
  <c r="EA13" i="14" s="1"/>
  <c r="EB13" i="14" s="1"/>
  <c r="EC13" i="14" s="1"/>
  <c r="ED13" i="14" s="1"/>
  <c r="EE13" i="14" s="1"/>
  <c r="EF13" i="14" s="1"/>
  <c r="EG13" i="14" s="1"/>
  <c r="EH13" i="14" s="1"/>
  <c r="EI13" i="14" s="1"/>
  <c r="EJ13" i="14" s="1"/>
  <c r="EK13" i="14" s="1"/>
  <c r="EL13" i="14" s="1"/>
  <c r="EM13" i="14" s="1"/>
  <c r="EN13" i="14" s="1"/>
  <c r="EO13" i="14" s="1"/>
  <c r="EP13" i="14" s="1"/>
  <c r="EQ13" i="14" s="1"/>
  <c r="ER13" i="14" s="1"/>
  <c r="ES13" i="14" s="1"/>
  <c r="ET13" i="14" s="1"/>
  <c r="EU13" i="14" s="1"/>
  <c r="EV13" i="14" s="1"/>
  <c r="EW13" i="14" s="1"/>
  <c r="EX13" i="14" s="1"/>
  <c r="EY13" i="14" s="1"/>
  <c r="EZ13" i="14" s="1"/>
  <c r="FA13" i="14" s="1"/>
  <c r="FB13" i="14" s="1"/>
  <c r="FC13" i="14" s="1"/>
  <c r="FD13" i="14" s="1"/>
  <c r="FE13" i="14" s="1"/>
  <c r="FF13" i="14" s="1"/>
  <c r="FG13" i="14" s="1"/>
  <c r="FH13" i="14" s="1"/>
  <c r="FI13" i="14" s="1"/>
  <c r="FJ13" i="14" s="1"/>
  <c r="FK13" i="14" s="1"/>
  <c r="FL13" i="14" s="1"/>
  <c r="FM13" i="14" s="1"/>
  <c r="FN13" i="14" s="1"/>
  <c r="FO13" i="14" s="1"/>
  <c r="FP13" i="14" s="1"/>
  <c r="FQ13" i="14" s="1"/>
  <c r="FR13" i="14" s="1"/>
  <c r="FS13" i="14" s="1"/>
  <c r="FT13" i="14" s="1"/>
  <c r="FU13" i="14" s="1"/>
  <c r="FV13" i="14" s="1"/>
  <c r="FW13" i="14" s="1"/>
  <c r="FX13" i="14" s="1"/>
  <c r="FY13" i="14" s="1"/>
  <c r="FZ13" i="14" s="1"/>
  <c r="GA13" i="14" s="1"/>
  <c r="GB13" i="14" s="1"/>
  <c r="GC13" i="14" s="1"/>
  <c r="GD13" i="14" s="1"/>
  <c r="GE13" i="14" s="1"/>
  <c r="GF13" i="14" s="1"/>
  <c r="GG13" i="14" s="1"/>
  <c r="GH13" i="14" s="1"/>
  <c r="GI13" i="14" s="1"/>
  <c r="GJ13" i="14" s="1"/>
  <c r="GK13" i="14" s="1"/>
  <c r="GL13" i="14" s="1"/>
  <c r="GM13" i="14" s="1"/>
  <c r="GN13" i="14" s="1"/>
  <c r="GO13" i="14" s="1"/>
  <c r="GP13" i="14" s="1"/>
  <c r="GQ13" i="14" s="1"/>
  <c r="GR13" i="14" s="1"/>
  <c r="AY13" i="14"/>
  <c r="AZ13" i="14" s="1"/>
  <c r="BA13" i="14" s="1"/>
  <c r="BB13" i="14" s="1"/>
  <c r="AX13" i="14"/>
  <c r="BA12" i="14"/>
  <c r="BB12" i="14" s="1"/>
  <c r="BC12" i="14" s="1"/>
  <c r="BD12" i="14" s="1"/>
  <c r="BE12" i="14" s="1"/>
  <c r="BF12" i="14" s="1"/>
  <c r="BG12" i="14" s="1"/>
  <c r="BH12" i="14" s="1"/>
  <c r="BI12" i="14" s="1"/>
  <c r="BJ12" i="14" s="1"/>
  <c r="BK12" i="14" s="1"/>
  <c r="BL12" i="14" s="1"/>
  <c r="BM12" i="14" s="1"/>
  <c r="BN12" i="14" s="1"/>
  <c r="BO12" i="14" s="1"/>
  <c r="BP12" i="14" s="1"/>
  <c r="BQ12" i="14" s="1"/>
  <c r="BR12" i="14" s="1"/>
  <c r="BS12" i="14" s="1"/>
  <c r="BT12" i="14" s="1"/>
  <c r="BU12" i="14" s="1"/>
  <c r="BV12" i="14" s="1"/>
  <c r="BW12" i="14" s="1"/>
  <c r="BX12" i="14" s="1"/>
  <c r="BY12" i="14" s="1"/>
  <c r="BZ12" i="14" s="1"/>
  <c r="CA12" i="14" s="1"/>
  <c r="CB12" i="14" s="1"/>
  <c r="CC12" i="14" s="1"/>
  <c r="CD12" i="14" s="1"/>
  <c r="CE12" i="14" s="1"/>
  <c r="CF12" i="14" s="1"/>
  <c r="CG12" i="14" s="1"/>
  <c r="CH12" i="14" s="1"/>
  <c r="CI12" i="14" s="1"/>
  <c r="CJ12" i="14" s="1"/>
  <c r="CK12" i="14" s="1"/>
  <c r="CL12" i="14" s="1"/>
  <c r="CM12" i="14" s="1"/>
  <c r="CN12" i="14" s="1"/>
  <c r="CO12" i="14" s="1"/>
  <c r="CP12" i="14" s="1"/>
  <c r="CQ12" i="14" s="1"/>
  <c r="CR12" i="14" s="1"/>
  <c r="CS12" i="14" s="1"/>
  <c r="CT12" i="14" s="1"/>
  <c r="CU12" i="14" s="1"/>
  <c r="CV12" i="14" s="1"/>
  <c r="CW12" i="14" s="1"/>
  <c r="CX12" i="14" s="1"/>
  <c r="CY12" i="14" s="1"/>
  <c r="CZ12" i="14" s="1"/>
  <c r="DA12" i="14" s="1"/>
  <c r="DB12" i="14" s="1"/>
  <c r="DC12" i="14" s="1"/>
  <c r="DD12" i="14" s="1"/>
  <c r="DE12" i="14" s="1"/>
  <c r="DF12" i="14" s="1"/>
  <c r="DG12" i="14" s="1"/>
  <c r="DH12" i="14" s="1"/>
  <c r="DI12" i="14" s="1"/>
  <c r="DJ12" i="14" s="1"/>
  <c r="DK12" i="14" s="1"/>
  <c r="DL12" i="14" s="1"/>
  <c r="DM12" i="14" s="1"/>
  <c r="DN12" i="14" s="1"/>
  <c r="DO12" i="14" s="1"/>
  <c r="DP12" i="14" s="1"/>
  <c r="DQ12" i="14" s="1"/>
  <c r="DR12" i="14" s="1"/>
  <c r="DS12" i="14" s="1"/>
  <c r="DT12" i="14" s="1"/>
  <c r="DU12" i="14" s="1"/>
  <c r="DV12" i="14" s="1"/>
  <c r="DW12" i="14" s="1"/>
  <c r="DX12" i="14" s="1"/>
  <c r="DY12" i="14" s="1"/>
  <c r="DZ12" i="14" s="1"/>
  <c r="EA12" i="14" s="1"/>
  <c r="EB12" i="14" s="1"/>
  <c r="EC12" i="14" s="1"/>
  <c r="ED12" i="14" s="1"/>
  <c r="EE12" i="14" s="1"/>
  <c r="EF12" i="14" s="1"/>
  <c r="EG12" i="14" s="1"/>
  <c r="EH12" i="14" s="1"/>
  <c r="EI12" i="14" s="1"/>
  <c r="EJ12" i="14" s="1"/>
  <c r="EK12" i="14" s="1"/>
  <c r="EL12" i="14" s="1"/>
  <c r="EM12" i="14" s="1"/>
  <c r="EN12" i="14" s="1"/>
  <c r="EO12" i="14" s="1"/>
  <c r="EP12" i="14" s="1"/>
  <c r="EQ12" i="14" s="1"/>
  <c r="ER12" i="14" s="1"/>
  <c r="ES12" i="14" s="1"/>
  <c r="ET12" i="14" s="1"/>
  <c r="EU12" i="14" s="1"/>
  <c r="EV12" i="14" s="1"/>
  <c r="EW12" i="14" s="1"/>
  <c r="EX12" i="14" s="1"/>
  <c r="EY12" i="14" s="1"/>
  <c r="EZ12" i="14" s="1"/>
  <c r="FA12" i="14" s="1"/>
  <c r="FB12" i="14" s="1"/>
  <c r="FC12" i="14" s="1"/>
  <c r="FD12" i="14" s="1"/>
  <c r="FE12" i="14" s="1"/>
  <c r="FF12" i="14" s="1"/>
  <c r="FG12" i="14" s="1"/>
  <c r="FH12" i="14" s="1"/>
  <c r="FI12" i="14" s="1"/>
  <c r="FJ12" i="14" s="1"/>
  <c r="FK12" i="14" s="1"/>
  <c r="FL12" i="14" s="1"/>
  <c r="FM12" i="14" s="1"/>
  <c r="FN12" i="14" s="1"/>
  <c r="FO12" i="14" s="1"/>
  <c r="FP12" i="14" s="1"/>
  <c r="FQ12" i="14" s="1"/>
  <c r="FR12" i="14" s="1"/>
  <c r="FS12" i="14" s="1"/>
  <c r="FT12" i="14" s="1"/>
  <c r="FU12" i="14" s="1"/>
  <c r="FV12" i="14" s="1"/>
  <c r="FW12" i="14" s="1"/>
  <c r="FX12" i="14" s="1"/>
  <c r="FY12" i="14" s="1"/>
  <c r="FZ12" i="14" s="1"/>
  <c r="GA12" i="14" s="1"/>
  <c r="GB12" i="14" s="1"/>
  <c r="GC12" i="14" s="1"/>
  <c r="GD12" i="14" s="1"/>
  <c r="GE12" i="14" s="1"/>
  <c r="GF12" i="14" s="1"/>
  <c r="GG12" i="14" s="1"/>
  <c r="GH12" i="14" s="1"/>
  <c r="GI12" i="14" s="1"/>
  <c r="GJ12" i="14" s="1"/>
  <c r="GK12" i="14" s="1"/>
  <c r="GL12" i="14" s="1"/>
  <c r="GM12" i="14" s="1"/>
  <c r="GN12" i="14" s="1"/>
  <c r="GO12" i="14" s="1"/>
  <c r="GP12" i="14" s="1"/>
  <c r="GQ12" i="14" s="1"/>
  <c r="GR12" i="14" s="1"/>
  <c r="AY12" i="14"/>
  <c r="AZ12" i="14" s="1"/>
  <c r="AX12" i="14"/>
  <c r="AX11" i="14"/>
  <c r="AY11" i="14" s="1"/>
  <c r="AZ11" i="14" s="1"/>
  <c r="BA11" i="14" s="1"/>
  <c r="BB11" i="14" s="1"/>
  <c r="BC11" i="14" s="1"/>
  <c r="BD11" i="14" s="1"/>
  <c r="BE11" i="14" s="1"/>
  <c r="BF11" i="14" s="1"/>
  <c r="BG11" i="14" s="1"/>
  <c r="BH11" i="14" s="1"/>
  <c r="BI11" i="14" s="1"/>
  <c r="BJ11" i="14" s="1"/>
  <c r="BK11" i="14" s="1"/>
  <c r="BL11" i="14" s="1"/>
  <c r="BM11" i="14" s="1"/>
  <c r="BN11" i="14" s="1"/>
  <c r="BO11" i="14" s="1"/>
  <c r="BP11" i="14" s="1"/>
  <c r="BQ11" i="14" s="1"/>
  <c r="BR11" i="14" s="1"/>
  <c r="BS11" i="14" s="1"/>
  <c r="BT11" i="14" s="1"/>
  <c r="BU11" i="14" s="1"/>
  <c r="BV11" i="14" s="1"/>
  <c r="BW11" i="14" s="1"/>
  <c r="BX11" i="14" s="1"/>
  <c r="BY11" i="14" s="1"/>
  <c r="BZ11" i="14" s="1"/>
  <c r="CA11" i="14" s="1"/>
  <c r="CB11" i="14" s="1"/>
  <c r="CC11" i="14" s="1"/>
  <c r="CD11" i="14" s="1"/>
  <c r="CE11" i="14" s="1"/>
  <c r="CF11" i="14" s="1"/>
  <c r="CG11" i="14" s="1"/>
  <c r="CH11" i="14" s="1"/>
  <c r="CI11" i="14" s="1"/>
  <c r="CJ11" i="14" s="1"/>
  <c r="CK11" i="14" s="1"/>
  <c r="CL11" i="14" s="1"/>
  <c r="CM11" i="14" s="1"/>
  <c r="CN11" i="14" s="1"/>
  <c r="CO11" i="14" s="1"/>
  <c r="CP11" i="14" s="1"/>
  <c r="CQ11" i="14" s="1"/>
  <c r="CR11" i="14" s="1"/>
  <c r="CS11" i="14" s="1"/>
  <c r="CT11" i="14" s="1"/>
  <c r="CU11" i="14" s="1"/>
  <c r="CV11" i="14" s="1"/>
  <c r="CW11" i="14" s="1"/>
  <c r="CX11" i="14" s="1"/>
  <c r="CY11" i="14" s="1"/>
  <c r="CZ11" i="14" s="1"/>
  <c r="DA11" i="14" s="1"/>
  <c r="DB11" i="14" s="1"/>
  <c r="DC11" i="14" s="1"/>
  <c r="DD11" i="14" s="1"/>
  <c r="DE11" i="14" s="1"/>
  <c r="DF11" i="14" s="1"/>
  <c r="DG11" i="14" s="1"/>
  <c r="DH11" i="14" s="1"/>
  <c r="DI11" i="14" s="1"/>
  <c r="DJ11" i="14" s="1"/>
  <c r="DK11" i="14" s="1"/>
  <c r="DL11" i="14" s="1"/>
  <c r="DM11" i="14" s="1"/>
  <c r="DN11" i="14" s="1"/>
  <c r="DO11" i="14" s="1"/>
  <c r="DP11" i="14" s="1"/>
  <c r="DQ11" i="14" s="1"/>
  <c r="DR11" i="14" s="1"/>
  <c r="DS11" i="14" s="1"/>
  <c r="DT11" i="14" s="1"/>
  <c r="DU11" i="14" s="1"/>
  <c r="DV11" i="14" s="1"/>
  <c r="DW11" i="14" s="1"/>
  <c r="DX11" i="14" s="1"/>
  <c r="DY11" i="14" s="1"/>
  <c r="DZ11" i="14" s="1"/>
  <c r="EA11" i="14" s="1"/>
  <c r="EB11" i="14" s="1"/>
  <c r="EC11" i="14" s="1"/>
  <c r="ED11" i="14" s="1"/>
  <c r="EE11" i="14" s="1"/>
  <c r="EF11" i="14" s="1"/>
  <c r="EG11" i="14" s="1"/>
  <c r="EH11" i="14" s="1"/>
  <c r="EI11" i="14" s="1"/>
  <c r="EJ11" i="14" s="1"/>
  <c r="EK11" i="14" s="1"/>
  <c r="EL11" i="14" s="1"/>
  <c r="EM11" i="14" s="1"/>
  <c r="EN11" i="14" s="1"/>
  <c r="EO11" i="14" s="1"/>
  <c r="EP11" i="14" s="1"/>
  <c r="EQ11" i="14" s="1"/>
  <c r="ER11" i="14" s="1"/>
  <c r="ES11" i="14" s="1"/>
  <c r="ET11" i="14" s="1"/>
  <c r="EU11" i="14" s="1"/>
  <c r="EV11" i="14" s="1"/>
  <c r="EW11" i="14" s="1"/>
  <c r="EX11" i="14" s="1"/>
  <c r="EY11" i="14" s="1"/>
  <c r="EZ11" i="14" s="1"/>
  <c r="FA11" i="14" s="1"/>
  <c r="FB11" i="14" s="1"/>
  <c r="FC11" i="14" s="1"/>
  <c r="FD11" i="14" s="1"/>
  <c r="FE11" i="14" s="1"/>
  <c r="FF11" i="14" s="1"/>
  <c r="FG11" i="14" s="1"/>
  <c r="FH11" i="14" s="1"/>
  <c r="FI11" i="14" s="1"/>
  <c r="FJ11" i="14" s="1"/>
  <c r="FK11" i="14" s="1"/>
  <c r="FL11" i="14" s="1"/>
  <c r="FM11" i="14" s="1"/>
  <c r="FN11" i="14" s="1"/>
  <c r="FO11" i="14" s="1"/>
  <c r="FP11" i="14" s="1"/>
  <c r="FQ11" i="14" s="1"/>
  <c r="FR11" i="14" s="1"/>
  <c r="FS11" i="14" s="1"/>
  <c r="FT11" i="14" s="1"/>
  <c r="FU11" i="14" s="1"/>
  <c r="FV11" i="14" s="1"/>
  <c r="FW11" i="14" s="1"/>
  <c r="FX11" i="14" s="1"/>
  <c r="FY11" i="14" s="1"/>
  <c r="FZ11" i="14" s="1"/>
  <c r="GA11" i="14" s="1"/>
  <c r="GB11" i="14" s="1"/>
  <c r="GC11" i="14" s="1"/>
  <c r="GD11" i="14" s="1"/>
  <c r="GE11" i="14" s="1"/>
  <c r="GF11" i="14" s="1"/>
  <c r="GG11" i="14" s="1"/>
  <c r="GH11" i="14" s="1"/>
  <c r="GI11" i="14" s="1"/>
  <c r="GJ11" i="14" s="1"/>
  <c r="GK11" i="14" s="1"/>
  <c r="GL11" i="14" s="1"/>
  <c r="GM11" i="14" s="1"/>
  <c r="GN11" i="14" s="1"/>
  <c r="GO11" i="14" s="1"/>
  <c r="GP11" i="14" s="1"/>
  <c r="GQ11" i="14" s="1"/>
  <c r="GR11" i="14" s="1"/>
  <c r="BE10" i="14"/>
  <c r="BF10" i="14" s="1"/>
  <c r="BG10" i="14" s="1"/>
  <c r="BH10" i="14" s="1"/>
  <c r="BI10" i="14" s="1"/>
  <c r="BJ10" i="14" s="1"/>
  <c r="BK10" i="14" s="1"/>
  <c r="BL10" i="14" s="1"/>
  <c r="BM10" i="14" s="1"/>
  <c r="BN10" i="14" s="1"/>
  <c r="BO10" i="14" s="1"/>
  <c r="BP10" i="14" s="1"/>
  <c r="BQ10" i="14" s="1"/>
  <c r="BR10" i="14" s="1"/>
  <c r="BS10" i="14" s="1"/>
  <c r="BT10" i="14" s="1"/>
  <c r="BU10" i="14" s="1"/>
  <c r="BV10" i="14" s="1"/>
  <c r="BW10" i="14" s="1"/>
  <c r="BX10" i="14" s="1"/>
  <c r="BY10" i="14" s="1"/>
  <c r="BZ10" i="14" s="1"/>
  <c r="CA10" i="14" s="1"/>
  <c r="CB10" i="14" s="1"/>
  <c r="CC10" i="14" s="1"/>
  <c r="CD10" i="14" s="1"/>
  <c r="CE10" i="14" s="1"/>
  <c r="CF10" i="14" s="1"/>
  <c r="CG10" i="14" s="1"/>
  <c r="CH10" i="14" s="1"/>
  <c r="CI10" i="14" s="1"/>
  <c r="CJ10" i="14" s="1"/>
  <c r="CK10" i="14" s="1"/>
  <c r="CL10" i="14" s="1"/>
  <c r="CM10" i="14" s="1"/>
  <c r="CN10" i="14" s="1"/>
  <c r="CO10" i="14" s="1"/>
  <c r="CP10" i="14" s="1"/>
  <c r="CQ10" i="14" s="1"/>
  <c r="CR10" i="14" s="1"/>
  <c r="CS10" i="14" s="1"/>
  <c r="CT10" i="14" s="1"/>
  <c r="CU10" i="14" s="1"/>
  <c r="CV10" i="14" s="1"/>
  <c r="CW10" i="14" s="1"/>
  <c r="CX10" i="14" s="1"/>
  <c r="CY10" i="14" s="1"/>
  <c r="CZ10" i="14" s="1"/>
  <c r="DA10" i="14" s="1"/>
  <c r="DB10" i="14" s="1"/>
  <c r="DC10" i="14" s="1"/>
  <c r="DD10" i="14" s="1"/>
  <c r="DE10" i="14" s="1"/>
  <c r="DF10" i="14" s="1"/>
  <c r="DG10" i="14" s="1"/>
  <c r="DH10" i="14" s="1"/>
  <c r="DI10" i="14" s="1"/>
  <c r="DJ10" i="14" s="1"/>
  <c r="DK10" i="14" s="1"/>
  <c r="DL10" i="14" s="1"/>
  <c r="DM10" i="14" s="1"/>
  <c r="DN10" i="14" s="1"/>
  <c r="DO10" i="14" s="1"/>
  <c r="DP10" i="14" s="1"/>
  <c r="DQ10" i="14" s="1"/>
  <c r="DR10" i="14" s="1"/>
  <c r="DS10" i="14" s="1"/>
  <c r="DT10" i="14" s="1"/>
  <c r="DU10" i="14" s="1"/>
  <c r="DV10" i="14" s="1"/>
  <c r="DW10" i="14" s="1"/>
  <c r="DX10" i="14" s="1"/>
  <c r="DY10" i="14" s="1"/>
  <c r="DZ10" i="14" s="1"/>
  <c r="EA10" i="14" s="1"/>
  <c r="EB10" i="14" s="1"/>
  <c r="EC10" i="14" s="1"/>
  <c r="ED10" i="14" s="1"/>
  <c r="EE10" i="14" s="1"/>
  <c r="EF10" i="14" s="1"/>
  <c r="EG10" i="14" s="1"/>
  <c r="EH10" i="14" s="1"/>
  <c r="EI10" i="14" s="1"/>
  <c r="EJ10" i="14" s="1"/>
  <c r="EK10" i="14" s="1"/>
  <c r="EL10" i="14" s="1"/>
  <c r="EM10" i="14" s="1"/>
  <c r="EN10" i="14" s="1"/>
  <c r="EO10" i="14" s="1"/>
  <c r="EP10" i="14" s="1"/>
  <c r="EQ10" i="14" s="1"/>
  <c r="ER10" i="14" s="1"/>
  <c r="ES10" i="14" s="1"/>
  <c r="ET10" i="14" s="1"/>
  <c r="EU10" i="14" s="1"/>
  <c r="EV10" i="14" s="1"/>
  <c r="EW10" i="14" s="1"/>
  <c r="EX10" i="14" s="1"/>
  <c r="EY10" i="14" s="1"/>
  <c r="EZ10" i="14" s="1"/>
  <c r="FA10" i="14" s="1"/>
  <c r="FB10" i="14" s="1"/>
  <c r="FC10" i="14" s="1"/>
  <c r="FD10" i="14" s="1"/>
  <c r="FE10" i="14" s="1"/>
  <c r="FF10" i="14" s="1"/>
  <c r="FG10" i="14" s="1"/>
  <c r="FH10" i="14" s="1"/>
  <c r="FI10" i="14" s="1"/>
  <c r="FJ10" i="14" s="1"/>
  <c r="FK10" i="14" s="1"/>
  <c r="FL10" i="14" s="1"/>
  <c r="FM10" i="14" s="1"/>
  <c r="FN10" i="14" s="1"/>
  <c r="FO10" i="14" s="1"/>
  <c r="FP10" i="14" s="1"/>
  <c r="FQ10" i="14" s="1"/>
  <c r="FR10" i="14" s="1"/>
  <c r="FS10" i="14" s="1"/>
  <c r="FT10" i="14" s="1"/>
  <c r="FU10" i="14" s="1"/>
  <c r="FV10" i="14" s="1"/>
  <c r="FW10" i="14" s="1"/>
  <c r="FX10" i="14" s="1"/>
  <c r="FY10" i="14" s="1"/>
  <c r="FZ10" i="14" s="1"/>
  <c r="GA10" i="14" s="1"/>
  <c r="GB10" i="14" s="1"/>
  <c r="GC10" i="14" s="1"/>
  <c r="GD10" i="14" s="1"/>
  <c r="GE10" i="14" s="1"/>
  <c r="GF10" i="14" s="1"/>
  <c r="GG10" i="14" s="1"/>
  <c r="GH10" i="14" s="1"/>
  <c r="GI10" i="14" s="1"/>
  <c r="GJ10" i="14" s="1"/>
  <c r="GK10" i="14" s="1"/>
  <c r="GL10" i="14" s="1"/>
  <c r="GM10" i="14" s="1"/>
  <c r="GN10" i="14" s="1"/>
  <c r="GO10" i="14" s="1"/>
  <c r="GP10" i="14" s="1"/>
  <c r="GQ10" i="14" s="1"/>
  <c r="GR10" i="14" s="1"/>
  <c r="BA10" i="14"/>
  <c r="BB10" i="14" s="1"/>
  <c r="BC10" i="14" s="1"/>
  <c r="BD10" i="14" s="1"/>
  <c r="AY10" i="14"/>
  <c r="AZ10" i="14" s="1"/>
  <c r="AX10" i="14"/>
  <c r="AX9" i="14"/>
  <c r="AY9" i="14" s="1"/>
  <c r="AZ9" i="14" s="1"/>
  <c r="BA9" i="14" s="1"/>
  <c r="BB9" i="14" s="1"/>
  <c r="BC9" i="14" s="1"/>
  <c r="BD9" i="14" s="1"/>
  <c r="BE9" i="14" s="1"/>
  <c r="BF9" i="14" s="1"/>
  <c r="BG9" i="14" s="1"/>
  <c r="BH9" i="14" s="1"/>
  <c r="BI9" i="14" s="1"/>
  <c r="BJ9" i="14" s="1"/>
  <c r="BK9" i="14" s="1"/>
  <c r="BL9" i="14" s="1"/>
  <c r="BM9" i="14" s="1"/>
  <c r="BN9" i="14" s="1"/>
  <c r="BO9" i="14" s="1"/>
  <c r="BP9" i="14" s="1"/>
  <c r="BQ9" i="14" s="1"/>
  <c r="BR9" i="14" s="1"/>
  <c r="BS9" i="14" s="1"/>
  <c r="BT9" i="14" s="1"/>
  <c r="BU9" i="14" s="1"/>
  <c r="BV9" i="14" s="1"/>
  <c r="BW9" i="14" s="1"/>
  <c r="BX9" i="14" s="1"/>
  <c r="BY9" i="14" s="1"/>
  <c r="BZ9" i="14" s="1"/>
  <c r="CA9" i="14" s="1"/>
  <c r="CB9" i="14" s="1"/>
  <c r="CC9" i="14" s="1"/>
  <c r="CD9" i="14" s="1"/>
  <c r="CE9" i="14" s="1"/>
  <c r="CF9" i="14" s="1"/>
  <c r="CG9" i="14" s="1"/>
  <c r="CH9" i="14" s="1"/>
  <c r="CI9" i="14" s="1"/>
  <c r="CJ9" i="14" s="1"/>
  <c r="CK9" i="14" s="1"/>
  <c r="CL9" i="14" s="1"/>
  <c r="CM9" i="14" s="1"/>
  <c r="CN9" i="14" s="1"/>
  <c r="CO9" i="14" s="1"/>
  <c r="CP9" i="14" s="1"/>
  <c r="CQ9" i="14" s="1"/>
  <c r="CR9" i="14" s="1"/>
  <c r="CS9" i="14" s="1"/>
  <c r="CT9" i="14" s="1"/>
  <c r="CU9" i="14" s="1"/>
  <c r="CV9" i="14" s="1"/>
  <c r="CW9" i="14" s="1"/>
  <c r="CX9" i="14" s="1"/>
  <c r="CY9" i="14" s="1"/>
  <c r="CZ9" i="14" s="1"/>
  <c r="DA9" i="14" s="1"/>
  <c r="DB9" i="14" s="1"/>
  <c r="DC9" i="14" s="1"/>
  <c r="DD9" i="14" s="1"/>
  <c r="DE9" i="14" s="1"/>
  <c r="DF9" i="14" s="1"/>
  <c r="DG9" i="14" s="1"/>
  <c r="DH9" i="14" s="1"/>
  <c r="DI9" i="14" s="1"/>
  <c r="DJ9" i="14" s="1"/>
  <c r="DK9" i="14" s="1"/>
  <c r="DL9" i="14" s="1"/>
  <c r="DM9" i="14" s="1"/>
  <c r="DN9" i="14" s="1"/>
  <c r="DO9" i="14" s="1"/>
  <c r="DP9" i="14" s="1"/>
  <c r="DQ9" i="14" s="1"/>
  <c r="DR9" i="14" s="1"/>
  <c r="DS9" i="14" s="1"/>
  <c r="DT9" i="14" s="1"/>
  <c r="DU9" i="14" s="1"/>
  <c r="DV9" i="14" s="1"/>
  <c r="DW9" i="14" s="1"/>
  <c r="DX9" i="14" s="1"/>
  <c r="DY9" i="14" s="1"/>
  <c r="DZ9" i="14" s="1"/>
  <c r="EA9" i="14" s="1"/>
  <c r="EB9" i="14" s="1"/>
  <c r="EC9" i="14" s="1"/>
  <c r="ED9" i="14" s="1"/>
  <c r="EE9" i="14" s="1"/>
  <c r="EF9" i="14" s="1"/>
  <c r="EG9" i="14" s="1"/>
  <c r="EH9" i="14" s="1"/>
  <c r="EI9" i="14" s="1"/>
  <c r="EJ9" i="14" s="1"/>
  <c r="EK9" i="14" s="1"/>
  <c r="EL9" i="14" s="1"/>
  <c r="EM9" i="14" s="1"/>
  <c r="EN9" i="14" s="1"/>
  <c r="EO9" i="14" s="1"/>
  <c r="EP9" i="14" s="1"/>
  <c r="EQ9" i="14" s="1"/>
  <c r="ER9" i="14" s="1"/>
  <c r="ES9" i="14" s="1"/>
  <c r="ET9" i="14" s="1"/>
  <c r="EU9" i="14" s="1"/>
  <c r="EV9" i="14" s="1"/>
  <c r="EW9" i="14" s="1"/>
  <c r="EX9" i="14" s="1"/>
  <c r="EY9" i="14" s="1"/>
  <c r="EZ9" i="14" s="1"/>
  <c r="FA9" i="14" s="1"/>
  <c r="FB9" i="14" s="1"/>
  <c r="FC9" i="14" s="1"/>
  <c r="FD9" i="14" s="1"/>
  <c r="FE9" i="14" s="1"/>
  <c r="FF9" i="14" s="1"/>
  <c r="FG9" i="14" s="1"/>
  <c r="FH9" i="14" s="1"/>
  <c r="FI9" i="14" s="1"/>
  <c r="FJ9" i="14" s="1"/>
  <c r="FK9" i="14" s="1"/>
  <c r="FL9" i="14" s="1"/>
  <c r="FM9" i="14" s="1"/>
  <c r="FN9" i="14" s="1"/>
  <c r="FO9" i="14" s="1"/>
  <c r="FP9" i="14" s="1"/>
  <c r="FQ9" i="14" s="1"/>
  <c r="FR9" i="14" s="1"/>
  <c r="FS9" i="14" s="1"/>
  <c r="FT9" i="14" s="1"/>
  <c r="FU9" i="14" s="1"/>
  <c r="FV9" i="14" s="1"/>
  <c r="FW9" i="14" s="1"/>
  <c r="FX9" i="14" s="1"/>
  <c r="FY9" i="14" s="1"/>
  <c r="FZ9" i="14" s="1"/>
  <c r="GA9" i="14" s="1"/>
  <c r="GB9" i="14" s="1"/>
  <c r="GC9" i="14" s="1"/>
  <c r="GD9" i="14" s="1"/>
  <c r="GE9" i="14" s="1"/>
  <c r="GF9" i="14" s="1"/>
  <c r="GG9" i="14" s="1"/>
  <c r="GH9" i="14" s="1"/>
  <c r="GI9" i="14" s="1"/>
  <c r="GJ9" i="14" s="1"/>
  <c r="GK9" i="14" s="1"/>
  <c r="GL9" i="14" s="1"/>
  <c r="GM9" i="14" s="1"/>
  <c r="GN9" i="14" s="1"/>
  <c r="GO9" i="14" s="1"/>
  <c r="GP9" i="14" s="1"/>
  <c r="GQ9" i="14" s="1"/>
  <c r="GR9" i="14" s="1"/>
  <c r="BE8" i="14"/>
  <c r="BF8" i="14" s="1"/>
  <c r="BG8" i="14" s="1"/>
  <c r="BH8" i="14" s="1"/>
  <c r="BI8" i="14" s="1"/>
  <c r="BJ8" i="14" s="1"/>
  <c r="BK8" i="14" s="1"/>
  <c r="BL8" i="14" s="1"/>
  <c r="BM8" i="14" s="1"/>
  <c r="BN8" i="14" s="1"/>
  <c r="BO8" i="14" s="1"/>
  <c r="BP8" i="14" s="1"/>
  <c r="BQ8" i="14" s="1"/>
  <c r="BR8" i="14" s="1"/>
  <c r="BS8" i="14" s="1"/>
  <c r="BT8" i="14" s="1"/>
  <c r="BU8" i="14" s="1"/>
  <c r="BV8" i="14" s="1"/>
  <c r="BW8" i="14" s="1"/>
  <c r="BX8" i="14" s="1"/>
  <c r="BY8" i="14" s="1"/>
  <c r="BZ8" i="14" s="1"/>
  <c r="CA8" i="14" s="1"/>
  <c r="CB8" i="14" s="1"/>
  <c r="CC8" i="14" s="1"/>
  <c r="CD8" i="14" s="1"/>
  <c r="CE8" i="14" s="1"/>
  <c r="CF8" i="14" s="1"/>
  <c r="CG8" i="14" s="1"/>
  <c r="CH8" i="14" s="1"/>
  <c r="CI8" i="14" s="1"/>
  <c r="CJ8" i="14" s="1"/>
  <c r="CK8" i="14" s="1"/>
  <c r="CL8" i="14" s="1"/>
  <c r="CM8" i="14" s="1"/>
  <c r="CN8" i="14" s="1"/>
  <c r="CO8" i="14" s="1"/>
  <c r="CP8" i="14" s="1"/>
  <c r="CQ8" i="14" s="1"/>
  <c r="CR8" i="14" s="1"/>
  <c r="CS8" i="14" s="1"/>
  <c r="CT8" i="14" s="1"/>
  <c r="CU8" i="14" s="1"/>
  <c r="CV8" i="14" s="1"/>
  <c r="CW8" i="14" s="1"/>
  <c r="CX8" i="14" s="1"/>
  <c r="CY8" i="14" s="1"/>
  <c r="CZ8" i="14" s="1"/>
  <c r="DA8" i="14" s="1"/>
  <c r="DB8" i="14" s="1"/>
  <c r="DC8" i="14" s="1"/>
  <c r="DD8" i="14" s="1"/>
  <c r="DE8" i="14" s="1"/>
  <c r="DF8" i="14" s="1"/>
  <c r="DG8" i="14" s="1"/>
  <c r="DH8" i="14" s="1"/>
  <c r="DI8" i="14" s="1"/>
  <c r="DJ8" i="14" s="1"/>
  <c r="DK8" i="14" s="1"/>
  <c r="DL8" i="14" s="1"/>
  <c r="DM8" i="14" s="1"/>
  <c r="DN8" i="14" s="1"/>
  <c r="DO8" i="14" s="1"/>
  <c r="DP8" i="14" s="1"/>
  <c r="DQ8" i="14" s="1"/>
  <c r="DR8" i="14" s="1"/>
  <c r="DS8" i="14" s="1"/>
  <c r="DT8" i="14" s="1"/>
  <c r="DU8" i="14" s="1"/>
  <c r="DV8" i="14" s="1"/>
  <c r="DW8" i="14" s="1"/>
  <c r="DX8" i="14" s="1"/>
  <c r="DY8" i="14" s="1"/>
  <c r="DZ8" i="14" s="1"/>
  <c r="EA8" i="14" s="1"/>
  <c r="EB8" i="14" s="1"/>
  <c r="EC8" i="14" s="1"/>
  <c r="ED8" i="14" s="1"/>
  <c r="EE8" i="14" s="1"/>
  <c r="EF8" i="14" s="1"/>
  <c r="EG8" i="14" s="1"/>
  <c r="EH8" i="14" s="1"/>
  <c r="EI8" i="14" s="1"/>
  <c r="EJ8" i="14" s="1"/>
  <c r="EK8" i="14" s="1"/>
  <c r="EL8" i="14" s="1"/>
  <c r="EM8" i="14" s="1"/>
  <c r="EN8" i="14" s="1"/>
  <c r="EO8" i="14" s="1"/>
  <c r="EP8" i="14" s="1"/>
  <c r="EQ8" i="14" s="1"/>
  <c r="ER8" i="14" s="1"/>
  <c r="ES8" i="14" s="1"/>
  <c r="ET8" i="14" s="1"/>
  <c r="EU8" i="14" s="1"/>
  <c r="EV8" i="14" s="1"/>
  <c r="EW8" i="14" s="1"/>
  <c r="EX8" i="14" s="1"/>
  <c r="EY8" i="14" s="1"/>
  <c r="EZ8" i="14" s="1"/>
  <c r="FA8" i="14" s="1"/>
  <c r="FB8" i="14" s="1"/>
  <c r="FC8" i="14" s="1"/>
  <c r="FD8" i="14" s="1"/>
  <c r="FE8" i="14" s="1"/>
  <c r="FF8" i="14" s="1"/>
  <c r="FG8" i="14" s="1"/>
  <c r="FH8" i="14" s="1"/>
  <c r="FI8" i="14" s="1"/>
  <c r="FJ8" i="14" s="1"/>
  <c r="FK8" i="14" s="1"/>
  <c r="FL8" i="14" s="1"/>
  <c r="FM8" i="14" s="1"/>
  <c r="FN8" i="14" s="1"/>
  <c r="FO8" i="14" s="1"/>
  <c r="FP8" i="14" s="1"/>
  <c r="FQ8" i="14" s="1"/>
  <c r="FR8" i="14" s="1"/>
  <c r="FS8" i="14" s="1"/>
  <c r="FT8" i="14" s="1"/>
  <c r="FU8" i="14" s="1"/>
  <c r="FV8" i="14" s="1"/>
  <c r="FW8" i="14" s="1"/>
  <c r="FX8" i="14" s="1"/>
  <c r="FY8" i="14" s="1"/>
  <c r="FZ8" i="14" s="1"/>
  <c r="GA8" i="14" s="1"/>
  <c r="GB8" i="14" s="1"/>
  <c r="GC8" i="14" s="1"/>
  <c r="GD8" i="14" s="1"/>
  <c r="GE8" i="14" s="1"/>
  <c r="GF8" i="14" s="1"/>
  <c r="GG8" i="14" s="1"/>
  <c r="GH8" i="14" s="1"/>
  <c r="GI8" i="14" s="1"/>
  <c r="GJ8" i="14" s="1"/>
  <c r="GK8" i="14" s="1"/>
  <c r="GL8" i="14" s="1"/>
  <c r="GM8" i="14" s="1"/>
  <c r="GN8" i="14" s="1"/>
  <c r="GO8" i="14" s="1"/>
  <c r="GP8" i="14" s="1"/>
  <c r="GQ8" i="14" s="1"/>
  <c r="GR8" i="14" s="1"/>
  <c r="BA8" i="14"/>
  <c r="BB8" i="14" s="1"/>
  <c r="BC8" i="14" s="1"/>
  <c r="BD8" i="14" s="1"/>
  <c r="AY8" i="14"/>
  <c r="AZ8" i="14" s="1"/>
  <c r="AX8" i="14"/>
  <c r="AX7" i="14"/>
  <c r="AY7" i="14" s="1"/>
  <c r="AZ7" i="14" s="1"/>
  <c r="BA7" i="14" s="1"/>
  <c r="BB7" i="14" s="1"/>
  <c r="BC7" i="14" s="1"/>
  <c r="BD7" i="14" s="1"/>
  <c r="BE7" i="14" s="1"/>
  <c r="BF7" i="14" s="1"/>
  <c r="BG7" i="14" s="1"/>
  <c r="BH7" i="14" s="1"/>
  <c r="BI7" i="14" s="1"/>
  <c r="BJ7" i="14" s="1"/>
  <c r="BK7" i="14" s="1"/>
  <c r="BL7" i="14" s="1"/>
  <c r="BM7" i="14" s="1"/>
  <c r="BN7" i="14" s="1"/>
  <c r="BO7" i="14" s="1"/>
  <c r="BP7" i="14" s="1"/>
  <c r="BQ7" i="14" s="1"/>
  <c r="BR7" i="14" s="1"/>
  <c r="BS7" i="14" s="1"/>
  <c r="BT7" i="14" s="1"/>
  <c r="BU7" i="14" s="1"/>
  <c r="BV7" i="14" s="1"/>
  <c r="BW7" i="14" s="1"/>
  <c r="BX7" i="14" s="1"/>
  <c r="BY7" i="14" s="1"/>
  <c r="BZ7" i="14" s="1"/>
  <c r="CA7" i="14" s="1"/>
  <c r="CB7" i="14" s="1"/>
  <c r="CC7" i="14" s="1"/>
  <c r="CD7" i="14" s="1"/>
  <c r="CE7" i="14" s="1"/>
  <c r="CF7" i="14" s="1"/>
  <c r="CG7" i="14" s="1"/>
  <c r="CH7" i="14" s="1"/>
  <c r="CI7" i="14" s="1"/>
  <c r="CJ7" i="14" s="1"/>
  <c r="CK7" i="14" s="1"/>
  <c r="CL7" i="14" s="1"/>
  <c r="CM7" i="14" s="1"/>
  <c r="CN7" i="14" s="1"/>
  <c r="CO7" i="14" s="1"/>
  <c r="CP7" i="14" s="1"/>
  <c r="CQ7" i="14" s="1"/>
  <c r="CR7" i="14" s="1"/>
  <c r="CS7" i="14" s="1"/>
  <c r="CT7" i="14" s="1"/>
  <c r="CU7" i="14" s="1"/>
  <c r="CV7" i="14" s="1"/>
  <c r="CW7" i="14" s="1"/>
  <c r="CX7" i="14" s="1"/>
  <c r="CY7" i="14" s="1"/>
  <c r="CZ7" i="14" s="1"/>
  <c r="DA7" i="14" s="1"/>
  <c r="DB7" i="14" s="1"/>
  <c r="DC7" i="14" s="1"/>
  <c r="DD7" i="14" s="1"/>
  <c r="DE7" i="14" s="1"/>
  <c r="DF7" i="14" s="1"/>
  <c r="DG7" i="14" s="1"/>
  <c r="DH7" i="14" s="1"/>
  <c r="DI7" i="14" s="1"/>
  <c r="DJ7" i="14" s="1"/>
  <c r="DK7" i="14" s="1"/>
  <c r="DL7" i="14" s="1"/>
  <c r="DM7" i="14" s="1"/>
  <c r="DN7" i="14" s="1"/>
  <c r="DO7" i="14" s="1"/>
  <c r="DP7" i="14" s="1"/>
  <c r="DQ7" i="14" s="1"/>
  <c r="DR7" i="14" s="1"/>
  <c r="DS7" i="14" s="1"/>
  <c r="DT7" i="14" s="1"/>
  <c r="DU7" i="14" s="1"/>
  <c r="DV7" i="14" s="1"/>
  <c r="DW7" i="14" s="1"/>
  <c r="DX7" i="14" s="1"/>
  <c r="DY7" i="14" s="1"/>
  <c r="DZ7" i="14" s="1"/>
  <c r="EA7" i="14" s="1"/>
  <c r="EB7" i="14" s="1"/>
  <c r="EC7" i="14" s="1"/>
  <c r="ED7" i="14" s="1"/>
  <c r="EE7" i="14" s="1"/>
  <c r="EF7" i="14" s="1"/>
  <c r="EG7" i="14" s="1"/>
  <c r="EH7" i="14" s="1"/>
  <c r="EI7" i="14" s="1"/>
  <c r="EJ7" i="14" s="1"/>
  <c r="EK7" i="14" s="1"/>
  <c r="EL7" i="14" s="1"/>
  <c r="EM7" i="14" s="1"/>
  <c r="EN7" i="14" s="1"/>
  <c r="EO7" i="14" s="1"/>
  <c r="EP7" i="14" s="1"/>
  <c r="EQ7" i="14" s="1"/>
  <c r="ER7" i="14" s="1"/>
  <c r="ES7" i="14" s="1"/>
  <c r="ET7" i="14" s="1"/>
  <c r="EU7" i="14" s="1"/>
  <c r="EV7" i="14" s="1"/>
  <c r="EW7" i="14" s="1"/>
  <c r="EX7" i="14" s="1"/>
  <c r="EY7" i="14" s="1"/>
  <c r="EZ7" i="14" s="1"/>
  <c r="FA7" i="14" s="1"/>
  <c r="FB7" i="14" s="1"/>
  <c r="FC7" i="14" s="1"/>
  <c r="FD7" i="14" s="1"/>
  <c r="FE7" i="14" s="1"/>
  <c r="FF7" i="14" s="1"/>
  <c r="FG7" i="14" s="1"/>
  <c r="FH7" i="14" s="1"/>
  <c r="FI7" i="14" s="1"/>
  <c r="FJ7" i="14" s="1"/>
  <c r="FK7" i="14" s="1"/>
  <c r="FL7" i="14" s="1"/>
  <c r="FM7" i="14" s="1"/>
  <c r="FN7" i="14" s="1"/>
  <c r="FO7" i="14" s="1"/>
  <c r="FP7" i="14" s="1"/>
  <c r="FQ7" i="14" s="1"/>
  <c r="FR7" i="14" s="1"/>
  <c r="FS7" i="14" s="1"/>
  <c r="FT7" i="14" s="1"/>
  <c r="FU7" i="14" s="1"/>
  <c r="FV7" i="14" s="1"/>
  <c r="FW7" i="14" s="1"/>
  <c r="FX7" i="14" s="1"/>
  <c r="FY7" i="14" s="1"/>
  <c r="FZ7" i="14" s="1"/>
  <c r="GA7" i="14" s="1"/>
  <c r="GB7" i="14" s="1"/>
  <c r="GC7" i="14" s="1"/>
  <c r="GD7" i="14" s="1"/>
  <c r="GE7" i="14" s="1"/>
  <c r="GF7" i="14" s="1"/>
  <c r="GG7" i="14" s="1"/>
  <c r="GH7" i="14" s="1"/>
  <c r="GI7" i="14" s="1"/>
  <c r="GJ7" i="14" s="1"/>
  <c r="GK7" i="14" s="1"/>
  <c r="GL7" i="14" s="1"/>
  <c r="GM7" i="14" s="1"/>
  <c r="GN7" i="14" s="1"/>
  <c r="GO7" i="14" s="1"/>
  <c r="GP7" i="14" s="1"/>
  <c r="GQ7" i="14" s="1"/>
  <c r="GR7" i="14" s="1"/>
  <c r="BA6" i="14"/>
  <c r="BB6" i="14" s="1"/>
  <c r="BC6" i="14" s="1"/>
  <c r="BD6" i="14" s="1"/>
  <c r="BE6" i="14" s="1"/>
  <c r="BF6" i="14" s="1"/>
  <c r="BG6" i="14" s="1"/>
  <c r="BH6" i="14" s="1"/>
  <c r="BI6" i="14" s="1"/>
  <c r="BJ6" i="14" s="1"/>
  <c r="BK6" i="14" s="1"/>
  <c r="BL6" i="14" s="1"/>
  <c r="BM6" i="14" s="1"/>
  <c r="BN6" i="14" s="1"/>
  <c r="BO6" i="14" s="1"/>
  <c r="BP6" i="14" s="1"/>
  <c r="BQ6" i="14" s="1"/>
  <c r="BR6" i="14" s="1"/>
  <c r="BS6" i="14" s="1"/>
  <c r="BT6" i="14" s="1"/>
  <c r="BU6" i="14" s="1"/>
  <c r="BV6" i="14" s="1"/>
  <c r="BW6" i="14" s="1"/>
  <c r="BX6" i="14" s="1"/>
  <c r="BY6" i="14" s="1"/>
  <c r="BZ6" i="14" s="1"/>
  <c r="CA6" i="14" s="1"/>
  <c r="CB6" i="14" s="1"/>
  <c r="CC6" i="14" s="1"/>
  <c r="CD6" i="14" s="1"/>
  <c r="CE6" i="14" s="1"/>
  <c r="CF6" i="14" s="1"/>
  <c r="CG6" i="14" s="1"/>
  <c r="CH6" i="14" s="1"/>
  <c r="CI6" i="14" s="1"/>
  <c r="CJ6" i="14" s="1"/>
  <c r="CK6" i="14" s="1"/>
  <c r="CL6" i="14" s="1"/>
  <c r="CM6" i="14" s="1"/>
  <c r="CN6" i="14" s="1"/>
  <c r="CO6" i="14" s="1"/>
  <c r="CP6" i="14" s="1"/>
  <c r="CQ6" i="14" s="1"/>
  <c r="CR6" i="14" s="1"/>
  <c r="CS6" i="14" s="1"/>
  <c r="CT6" i="14" s="1"/>
  <c r="CU6" i="14" s="1"/>
  <c r="CV6" i="14" s="1"/>
  <c r="CW6" i="14" s="1"/>
  <c r="CX6" i="14" s="1"/>
  <c r="CY6" i="14" s="1"/>
  <c r="CZ6" i="14" s="1"/>
  <c r="DA6" i="14" s="1"/>
  <c r="DB6" i="14" s="1"/>
  <c r="DC6" i="14" s="1"/>
  <c r="DD6" i="14" s="1"/>
  <c r="DE6" i="14" s="1"/>
  <c r="DF6" i="14" s="1"/>
  <c r="DG6" i="14" s="1"/>
  <c r="DH6" i="14" s="1"/>
  <c r="DI6" i="14" s="1"/>
  <c r="DJ6" i="14" s="1"/>
  <c r="DK6" i="14" s="1"/>
  <c r="DL6" i="14" s="1"/>
  <c r="DM6" i="14" s="1"/>
  <c r="DN6" i="14" s="1"/>
  <c r="DO6" i="14" s="1"/>
  <c r="DP6" i="14" s="1"/>
  <c r="DQ6" i="14" s="1"/>
  <c r="DR6" i="14" s="1"/>
  <c r="DS6" i="14" s="1"/>
  <c r="DT6" i="14" s="1"/>
  <c r="DU6" i="14" s="1"/>
  <c r="DV6" i="14" s="1"/>
  <c r="DW6" i="14" s="1"/>
  <c r="DX6" i="14" s="1"/>
  <c r="DY6" i="14" s="1"/>
  <c r="DZ6" i="14" s="1"/>
  <c r="EA6" i="14" s="1"/>
  <c r="EB6" i="14" s="1"/>
  <c r="EC6" i="14" s="1"/>
  <c r="ED6" i="14" s="1"/>
  <c r="EE6" i="14" s="1"/>
  <c r="EF6" i="14" s="1"/>
  <c r="EG6" i="14" s="1"/>
  <c r="EH6" i="14" s="1"/>
  <c r="EI6" i="14" s="1"/>
  <c r="EJ6" i="14" s="1"/>
  <c r="EK6" i="14" s="1"/>
  <c r="EL6" i="14" s="1"/>
  <c r="EM6" i="14" s="1"/>
  <c r="EN6" i="14" s="1"/>
  <c r="EO6" i="14" s="1"/>
  <c r="EP6" i="14" s="1"/>
  <c r="EQ6" i="14" s="1"/>
  <c r="ER6" i="14" s="1"/>
  <c r="ES6" i="14" s="1"/>
  <c r="ET6" i="14" s="1"/>
  <c r="EU6" i="14" s="1"/>
  <c r="EV6" i="14" s="1"/>
  <c r="EW6" i="14" s="1"/>
  <c r="EX6" i="14" s="1"/>
  <c r="EY6" i="14" s="1"/>
  <c r="EZ6" i="14" s="1"/>
  <c r="FA6" i="14" s="1"/>
  <c r="FB6" i="14" s="1"/>
  <c r="FC6" i="14" s="1"/>
  <c r="FD6" i="14" s="1"/>
  <c r="FE6" i="14" s="1"/>
  <c r="FF6" i="14" s="1"/>
  <c r="FG6" i="14" s="1"/>
  <c r="FH6" i="14" s="1"/>
  <c r="FI6" i="14" s="1"/>
  <c r="FJ6" i="14" s="1"/>
  <c r="FK6" i="14" s="1"/>
  <c r="FL6" i="14" s="1"/>
  <c r="FM6" i="14" s="1"/>
  <c r="FN6" i="14" s="1"/>
  <c r="FO6" i="14" s="1"/>
  <c r="FP6" i="14" s="1"/>
  <c r="FQ6" i="14" s="1"/>
  <c r="FR6" i="14" s="1"/>
  <c r="FS6" i="14" s="1"/>
  <c r="FT6" i="14" s="1"/>
  <c r="FU6" i="14" s="1"/>
  <c r="FV6" i="14" s="1"/>
  <c r="FW6" i="14" s="1"/>
  <c r="FX6" i="14" s="1"/>
  <c r="FY6" i="14" s="1"/>
  <c r="FZ6" i="14" s="1"/>
  <c r="GA6" i="14" s="1"/>
  <c r="GB6" i="14" s="1"/>
  <c r="GC6" i="14" s="1"/>
  <c r="GD6" i="14" s="1"/>
  <c r="GE6" i="14" s="1"/>
  <c r="GF6" i="14" s="1"/>
  <c r="GG6" i="14" s="1"/>
  <c r="GH6" i="14" s="1"/>
  <c r="GI6" i="14" s="1"/>
  <c r="GJ6" i="14" s="1"/>
  <c r="GK6" i="14" s="1"/>
  <c r="GL6" i="14" s="1"/>
  <c r="GM6" i="14" s="1"/>
  <c r="GN6" i="14" s="1"/>
  <c r="GO6" i="14" s="1"/>
  <c r="GP6" i="14" s="1"/>
  <c r="GQ6" i="14" s="1"/>
  <c r="GR6" i="14" s="1"/>
  <c r="AX6" i="14"/>
  <c r="AY6" i="14" s="1"/>
  <c r="AZ6" i="14" s="1"/>
  <c r="BA5" i="14"/>
  <c r="BB5" i="14" s="1"/>
  <c r="BC5" i="14" s="1"/>
  <c r="BD5" i="14" s="1"/>
  <c r="BE5" i="14" s="1"/>
  <c r="BF5" i="14" s="1"/>
  <c r="BG5" i="14" s="1"/>
  <c r="BH5" i="14" s="1"/>
  <c r="BI5" i="14" s="1"/>
  <c r="BJ5" i="14" s="1"/>
  <c r="BK5" i="14" s="1"/>
  <c r="BL5" i="14" s="1"/>
  <c r="BM5" i="14" s="1"/>
  <c r="BN5" i="14" s="1"/>
  <c r="BO5" i="14" s="1"/>
  <c r="BP5" i="14" s="1"/>
  <c r="BQ5" i="14" s="1"/>
  <c r="BR5" i="14" s="1"/>
  <c r="BS5" i="14" s="1"/>
  <c r="BT5" i="14" s="1"/>
  <c r="BU5" i="14" s="1"/>
  <c r="BV5" i="14" s="1"/>
  <c r="BW5" i="14" s="1"/>
  <c r="BX5" i="14" s="1"/>
  <c r="BY5" i="14" s="1"/>
  <c r="BZ5" i="14" s="1"/>
  <c r="CA5" i="14" s="1"/>
  <c r="CB5" i="14" s="1"/>
  <c r="CC5" i="14" s="1"/>
  <c r="CD5" i="14" s="1"/>
  <c r="CE5" i="14" s="1"/>
  <c r="CF5" i="14" s="1"/>
  <c r="CG5" i="14" s="1"/>
  <c r="CH5" i="14" s="1"/>
  <c r="CI5" i="14" s="1"/>
  <c r="CJ5" i="14" s="1"/>
  <c r="CK5" i="14" s="1"/>
  <c r="CL5" i="14" s="1"/>
  <c r="CM5" i="14" s="1"/>
  <c r="CN5" i="14" s="1"/>
  <c r="CO5" i="14" s="1"/>
  <c r="CP5" i="14" s="1"/>
  <c r="CQ5" i="14" s="1"/>
  <c r="CR5" i="14" s="1"/>
  <c r="CS5" i="14" s="1"/>
  <c r="CT5" i="14" s="1"/>
  <c r="CU5" i="14" s="1"/>
  <c r="CV5" i="14" s="1"/>
  <c r="CW5" i="14" s="1"/>
  <c r="CX5" i="14" s="1"/>
  <c r="CY5" i="14" s="1"/>
  <c r="CZ5" i="14" s="1"/>
  <c r="DA5" i="14" s="1"/>
  <c r="DB5" i="14" s="1"/>
  <c r="DC5" i="14" s="1"/>
  <c r="DD5" i="14" s="1"/>
  <c r="DE5" i="14" s="1"/>
  <c r="DF5" i="14" s="1"/>
  <c r="DG5" i="14" s="1"/>
  <c r="DH5" i="14" s="1"/>
  <c r="DI5" i="14" s="1"/>
  <c r="DJ5" i="14" s="1"/>
  <c r="DK5" i="14" s="1"/>
  <c r="DL5" i="14" s="1"/>
  <c r="DM5" i="14" s="1"/>
  <c r="DN5" i="14" s="1"/>
  <c r="DO5" i="14" s="1"/>
  <c r="DP5" i="14" s="1"/>
  <c r="DQ5" i="14" s="1"/>
  <c r="DR5" i="14" s="1"/>
  <c r="DS5" i="14" s="1"/>
  <c r="DT5" i="14" s="1"/>
  <c r="DU5" i="14" s="1"/>
  <c r="DV5" i="14" s="1"/>
  <c r="DW5" i="14" s="1"/>
  <c r="DX5" i="14" s="1"/>
  <c r="DY5" i="14" s="1"/>
  <c r="DZ5" i="14" s="1"/>
  <c r="EA5" i="14" s="1"/>
  <c r="EB5" i="14" s="1"/>
  <c r="EC5" i="14" s="1"/>
  <c r="ED5" i="14" s="1"/>
  <c r="EE5" i="14" s="1"/>
  <c r="EF5" i="14" s="1"/>
  <c r="EG5" i="14" s="1"/>
  <c r="EH5" i="14" s="1"/>
  <c r="EI5" i="14" s="1"/>
  <c r="EJ5" i="14" s="1"/>
  <c r="EK5" i="14" s="1"/>
  <c r="EL5" i="14" s="1"/>
  <c r="EM5" i="14" s="1"/>
  <c r="EN5" i="14" s="1"/>
  <c r="EO5" i="14" s="1"/>
  <c r="EP5" i="14" s="1"/>
  <c r="EQ5" i="14" s="1"/>
  <c r="ER5" i="14" s="1"/>
  <c r="ES5" i="14" s="1"/>
  <c r="ET5" i="14" s="1"/>
  <c r="EU5" i="14" s="1"/>
  <c r="EV5" i="14" s="1"/>
  <c r="EW5" i="14" s="1"/>
  <c r="EX5" i="14" s="1"/>
  <c r="EY5" i="14" s="1"/>
  <c r="EZ5" i="14" s="1"/>
  <c r="FA5" i="14" s="1"/>
  <c r="FB5" i="14" s="1"/>
  <c r="FC5" i="14" s="1"/>
  <c r="FD5" i="14" s="1"/>
  <c r="FE5" i="14" s="1"/>
  <c r="FF5" i="14" s="1"/>
  <c r="FG5" i="14" s="1"/>
  <c r="FH5" i="14" s="1"/>
  <c r="FI5" i="14" s="1"/>
  <c r="FJ5" i="14" s="1"/>
  <c r="FK5" i="14" s="1"/>
  <c r="FL5" i="14" s="1"/>
  <c r="FM5" i="14" s="1"/>
  <c r="FN5" i="14" s="1"/>
  <c r="FO5" i="14" s="1"/>
  <c r="FP5" i="14" s="1"/>
  <c r="FQ5" i="14" s="1"/>
  <c r="FR5" i="14" s="1"/>
  <c r="FS5" i="14" s="1"/>
  <c r="FT5" i="14" s="1"/>
  <c r="FU5" i="14" s="1"/>
  <c r="FV5" i="14" s="1"/>
  <c r="FW5" i="14" s="1"/>
  <c r="FX5" i="14" s="1"/>
  <c r="FY5" i="14" s="1"/>
  <c r="FZ5" i="14" s="1"/>
  <c r="GA5" i="14" s="1"/>
  <c r="GB5" i="14" s="1"/>
  <c r="GC5" i="14" s="1"/>
  <c r="GD5" i="14" s="1"/>
  <c r="GE5" i="14" s="1"/>
  <c r="GF5" i="14" s="1"/>
  <c r="GG5" i="14" s="1"/>
  <c r="GH5" i="14" s="1"/>
  <c r="GI5" i="14" s="1"/>
  <c r="GJ5" i="14" s="1"/>
  <c r="GK5" i="14" s="1"/>
  <c r="GL5" i="14" s="1"/>
  <c r="GM5" i="14" s="1"/>
  <c r="GN5" i="14" s="1"/>
  <c r="GO5" i="14" s="1"/>
  <c r="GP5" i="14" s="1"/>
  <c r="GQ5" i="14" s="1"/>
  <c r="GR5" i="14" s="1"/>
  <c r="AY5" i="14"/>
  <c r="AZ5" i="14" s="1"/>
  <c r="AX5" i="14"/>
  <c r="AW18" i="14"/>
  <c r="AW17" i="14"/>
  <c r="AW16" i="14"/>
  <c r="AW15" i="14"/>
  <c r="AW14" i="14"/>
  <c r="AW13" i="14"/>
  <c r="AW12" i="14"/>
  <c r="AW11" i="14"/>
  <c r="AW10" i="14"/>
  <c r="AW9" i="14"/>
  <c r="AW8" i="14"/>
  <c r="AW7" i="14"/>
  <c r="AW6" i="14"/>
  <c r="AW5" i="14"/>
  <c r="GR3" i="14"/>
  <c r="GQ3" i="14"/>
  <c r="GP3" i="14"/>
  <c r="GO3" i="14"/>
  <c r="GN3" i="14"/>
  <c r="GM3" i="14"/>
  <c r="GL3" i="14"/>
  <c r="GK3" i="14"/>
  <c r="GJ3" i="14"/>
  <c r="GI3" i="14"/>
  <c r="GH3" i="14"/>
  <c r="GG3" i="14"/>
  <c r="GF3" i="14"/>
  <c r="GE3" i="14"/>
  <c r="GD3" i="14"/>
  <c r="GC3" i="14"/>
  <c r="GB3" i="14"/>
  <c r="GA3" i="14"/>
  <c r="FZ3" i="14"/>
  <c r="FY3" i="14"/>
  <c r="FX3" i="14"/>
  <c r="FW3" i="14"/>
  <c r="FV3" i="14"/>
  <c r="FU3" i="14"/>
  <c r="FT3" i="14"/>
  <c r="FS3" i="14"/>
  <c r="FR3" i="14"/>
  <c r="FQ3" i="14"/>
  <c r="FP3" i="14"/>
  <c r="FO3" i="14"/>
  <c r="FN3" i="14"/>
  <c r="FM3" i="14"/>
  <c r="FL3" i="14"/>
  <c r="FK3" i="14"/>
  <c r="FJ3" i="14"/>
  <c r="FI3" i="14"/>
  <c r="FH3" i="14"/>
  <c r="FG3" i="14"/>
  <c r="FF3" i="14"/>
  <c r="FE3" i="14"/>
  <c r="FD3" i="14"/>
  <c r="FC3" i="14"/>
  <c r="FB3" i="14"/>
  <c r="FA3" i="14"/>
  <c r="EZ3" i="14"/>
  <c r="EY3" i="14"/>
  <c r="EX3" i="14"/>
  <c r="EW3" i="14"/>
  <c r="EV3" i="14"/>
  <c r="EU3" i="14"/>
  <c r="ET3" i="14"/>
  <c r="ES3" i="14"/>
  <c r="ER3" i="14"/>
  <c r="EQ3" i="14"/>
  <c r="EP3" i="14"/>
  <c r="EO3" i="14"/>
  <c r="EN3" i="14"/>
  <c r="EM3" i="14"/>
  <c r="EL3" i="14"/>
  <c r="EK3" i="14"/>
  <c r="EJ3" i="14"/>
  <c r="EI3" i="14"/>
  <c r="EH3" i="14"/>
  <c r="EG3" i="14"/>
  <c r="EF3" i="14"/>
  <c r="EE3" i="14"/>
  <c r="ED3" i="14"/>
  <c r="EC3" i="14"/>
  <c r="EB3" i="14"/>
  <c r="EA3" i="14"/>
  <c r="DZ3" i="14"/>
  <c r="DY3" i="14"/>
  <c r="DX3" i="14"/>
  <c r="DW3" i="14"/>
  <c r="DV3" i="14"/>
  <c r="DU3" i="14"/>
  <c r="DT3" i="14"/>
  <c r="DS3" i="14"/>
  <c r="DR3" i="14"/>
  <c r="DQ3" i="14"/>
  <c r="DP3" i="14"/>
  <c r="DO3" i="14"/>
  <c r="DN3" i="14"/>
  <c r="DM3" i="14"/>
  <c r="DL3" i="14"/>
  <c r="DK3" i="14"/>
  <c r="DJ3" i="14"/>
  <c r="DI3" i="14"/>
  <c r="DH3" i="14"/>
  <c r="DG3" i="14"/>
  <c r="DF3" i="14"/>
  <c r="DE3" i="14"/>
  <c r="DD3" i="14"/>
  <c r="DC3" i="14"/>
  <c r="DB3" i="14"/>
  <c r="DA3" i="14"/>
  <c r="CZ3" i="14"/>
  <c r="CY3" i="14"/>
  <c r="CX3" i="14"/>
  <c r="CW3" i="14"/>
  <c r="CV3" i="14"/>
  <c r="CU3" i="14"/>
  <c r="CT3" i="14"/>
  <c r="CS3" i="14"/>
  <c r="CR3" i="14"/>
  <c r="CQ3" i="14"/>
  <c r="CP3" i="14"/>
  <c r="CO3" i="14"/>
  <c r="CN3" i="14"/>
  <c r="CM3" i="14"/>
  <c r="CL3" i="14"/>
  <c r="CK3" i="14"/>
  <c r="CJ3" i="14"/>
  <c r="CI3" i="14"/>
  <c r="CH3" i="14"/>
  <c r="CG3" i="14"/>
  <c r="CF3" i="14"/>
  <c r="CE3" i="14"/>
  <c r="CD3" i="14"/>
  <c r="CC3" i="14"/>
  <c r="CB3" i="14"/>
  <c r="CA3" i="14"/>
  <c r="BZ3" i="14"/>
  <c r="BY3" i="14"/>
  <c r="BX3" i="14"/>
  <c r="BW3" i="14"/>
  <c r="BV3" i="14"/>
  <c r="BU3" i="14"/>
  <c r="BT3" i="14"/>
  <c r="BS3" i="14"/>
  <c r="BR3" i="14"/>
  <c r="BQ3" i="14"/>
  <c r="BP3" i="14"/>
  <c r="BO3" i="14"/>
  <c r="BN3" i="14"/>
  <c r="BM3" i="14"/>
  <c r="BL3" i="14"/>
  <c r="BK3" i="14"/>
  <c r="BJ3" i="14"/>
  <c r="BI3" i="14"/>
  <c r="BH3" i="14"/>
  <c r="BG3" i="14"/>
  <c r="BF3" i="14"/>
  <c r="BE3" i="14"/>
  <c r="BD3" i="14"/>
  <c r="BC3" i="14"/>
  <c r="BB3" i="14"/>
  <c r="BA3" i="14"/>
  <c r="AZ3" i="14"/>
  <c r="AY3" i="14"/>
  <c r="AX3" i="14"/>
  <c r="AW3" i="14"/>
  <c r="AV3" i="14"/>
  <c r="AU3" i="14"/>
  <c r="AT3" i="14"/>
  <c r="AS3" i="14"/>
  <c r="AR3" i="14"/>
  <c r="AQ3" i="14"/>
  <c r="AP3" i="14"/>
  <c r="AO3" i="14"/>
  <c r="AN3" i="14"/>
  <c r="AM3" i="14"/>
  <c r="AL3" i="14"/>
  <c r="AK3" i="14"/>
  <c r="AJ3" i="14"/>
  <c r="AI3" i="14"/>
  <c r="AH3" i="14"/>
  <c r="AG3" i="14"/>
  <c r="AF3" i="14"/>
  <c r="AE3" i="14"/>
  <c r="AD3" i="14"/>
  <c r="AC3" i="14"/>
  <c r="AB3" i="14"/>
  <c r="AA3" i="14"/>
  <c r="Z3" i="14"/>
  <c r="Z20" i="14" s="1"/>
  <c r="Y3" i="14"/>
  <c r="X3" i="14"/>
  <c r="W3" i="14"/>
  <c r="V3" i="14"/>
  <c r="V11" i="14" s="1"/>
  <c r="U3" i="14"/>
  <c r="T3" i="14"/>
  <c r="S3" i="14"/>
  <c r="R3" i="14"/>
  <c r="Q3" i="14"/>
  <c r="P3" i="14"/>
  <c r="O3" i="14"/>
  <c r="N3" i="14"/>
  <c r="M3" i="14"/>
  <c r="L3" i="14"/>
  <c r="K3" i="14"/>
  <c r="J3" i="14"/>
  <c r="I3" i="14"/>
  <c r="H3" i="14"/>
  <c r="G3" i="14"/>
  <c r="F3" i="14"/>
  <c r="E3" i="14"/>
  <c r="D3" i="14"/>
  <c r="C3" i="14"/>
  <c r="L20" i="14"/>
  <c r="H19" i="14"/>
  <c r="AV20" i="14"/>
  <c r="AB20" i="14"/>
  <c r="T20" i="14"/>
  <c r="R20" i="14"/>
  <c r="O20" i="14"/>
  <c r="J20" i="14"/>
  <c r="I20" i="14"/>
  <c r="H20" i="14"/>
  <c r="AB19" i="14"/>
  <c r="V19" i="14"/>
  <c r="T19" i="14"/>
  <c r="R19" i="14"/>
  <c r="Q19" i="14"/>
  <c r="O19" i="14"/>
  <c r="L19" i="14"/>
  <c r="J19" i="14"/>
  <c r="I19" i="14"/>
  <c r="AV18" i="14"/>
  <c r="AB18" i="14"/>
  <c r="X18" i="14"/>
  <c r="V18" i="14"/>
  <c r="T18" i="14"/>
  <c r="R18" i="14"/>
  <c r="Q18" i="14"/>
  <c r="O18" i="14"/>
  <c r="L18" i="14"/>
  <c r="J18" i="14"/>
  <c r="I18" i="14"/>
  <c r="AV17" i="14"/>
  <c r="AB17" i="14"/>
  <c r="X17" i="14"/>
  <c r="V17" i="14"/>
  <c r="T17" i="14"/>
  <c r="R17" i="14"/>
  <c r="Q17" i="14"/>
  <c r="O17" i="14"/>
  <c r="L17" i="14"/>
  <c r="J17" i="14"/>
  <c r="I17" i="14"/>
  <c r="AV16" i="14"/>
  <c r="AB16" i="14"/>
  <c r="X16" i="14"/>
  <c r="V16" i="14"/>
  <c r="T16" i="14"/>
  <c r="R16" i="14"/>
  <c r="Q16" i="14"/>
  <c r="O16" i="14"/>
  <c r="L16" i="14"/>
  <c r="J16" i="14"/>
  <c r="I16" i="14"/>
  <c r="H16" i="14"/>
  <c r="AV15" i="14"/>
  <c r="AB15" i="14"/>
  <c r="X15" i="14"/>
  <c r="V15" i="14"/>
  <c r="T15" i="14"/>
  <c r="R15" i="14"/>
  <c r="Q15" i="14"/>
  <c r="O15" i="14"/>
  <c r="L15" i="14"/>
  <c r="J15" i="14"/>
  <c r="I15" i="14"/>
  <c r="AV14" i="14"/>
  <c r="AB14" i="14"/>
  <c r="X14" i="14"/>
  <c r="V14" i="14"/>
  <c r="T14" i="14"/>
  <c r="R14" i="14"/>
  <c r="Q14" i="14"/>
  <c r="O14" i="14"/>
  <c r="L14" i="14"/>
  <c r="J14" i="14"/>
  <c r="I14" i="14"/>
  <c r="AV13" i="14"/>
  <c r="AB13" i="14"/>
  <c r="X13" i="14"/>
  <c r="V13" i="14"/>
  <c r="T13" i="14"/>
  <c r="R13" i="14"/>
  <c r="Q13" i="14"/>
  <c r="O13" i="14"/>
  <c r="L13" i="14"/>
  <c r="J13" i="14"/>
  <c r="I13" i="14"/>
  <c r="AV12" i="14"/>
  <c r="AB12" i="14"/>
  <c r="X12" i="14"/>
  <c r="V12" i="14"/>
  <c r="T12" i="14"/>
  <c r="R12" i="14"/>
  <c r="Q12" i="14"/>
  <c r="O12" i="14"/>
  <c r="L12" i="14"/>
  <c r="J12" i="14"/>
  <c r="I12" i="14"/>
  <c r="H12" i="14"/>
  <c r="AV11" i="14"/>
  <c r="AB11" i="14"/>
  <c r="Z11" i="14"/>
  <c r="X11" i="14"/>
  <c r="T11" i="14"/>
  <c r="R11" i="14"/>
  <c r="Q11" i="14"/>
  <c r="O11" i="14"/>
  <c r="L11" i="14"/>
  <c r="J11" i="14"/>
  <c r="I11" i="14"/>
  <c r="AV10" i="14"/>
  <c r="AB10" i="14"/>
  <c r="Z10" i="14"/>
  <c r="X10" i="14"/>
  <c r="T10" i="14"/>
  <c r="R10" i="14"/>
  <c r="Q10" i="14"/>
  <c r="O10" i="14"/>
  <c r="L10" i="14"/>
  <c r="J10" i="14"/>
  <c r="I10" i="14"/>
  <c r="AV9" i="14"/>
  <c r="AB9" i="14"/>
  <c r="Z9" i="14"/>
  <c r="X9" i="14"/>
  <c r="T9" i="14"/>
  <c r="R9" i="14"/>
  <c r="Q9" i="14"/>
  <c r="O9" i="14"/>
  <c r="L9" i="14"/>
  <c r="J9" i="14"/>
  <c r="I9" i="14"/>
  <c r="AV8" i="14"/>
  <c r="AB8" i="14"/>
  <c r="Z8" i="14"/>
  <c r="X8" i="14"/>
  <c r="T8" i="14"/>
  <c r="R8" i="14"/>
  <c r="Q8" i="14"/>
  <c r="O8" i="14"/>
  <c r="L8" i="14"/>
  <c r="J8" i="14"/>
  <c r="I8" i="14"/>
  <c r="H8" i="14"/>
  <c r="AV7" i="14"/>
  <c r="AB7" i="14"/>
  <c r="Z7" i="14"/>
  <c r="X7" i="14"/>
  <c r="T7" i="14"/>
  <c r="R7" i="14"/>
  <c r="Q7" i="14"/>
  <c r="O7" i="14"/>
  <c r="L7" i="14"/>
  <c r="J7" i="14"/>
  <c r="I7" i="14"/>
  <c r="AV6" i="14"/>
  <c r="AB6" i="14"/>
  <c r="Z6" i="14"/>
  <c r="X6" i="14"/>
  <c r="T6" i="14"/>
  <c r="R6" i="14"/>
  <c r="Q6" i="14"/>
  <c r="O6" i="14"/>
  <c r="L6" i="14"/>
  <c r="J6" i="14"/>
  <c r="I6" i="14"/>
  <c r="AV5" i="14"/>
  <c r="AB5" i="14"/>
  <c r="Z5" i="14"/>
  <c r="X5" i="14"/>
  <c r="T5" i="14"/>
  <c r="R5" i="14"/>
  <c r="Q5" i="14"/>
  <c r="O5" i="14"/>
  <c r="L5" i="14"/>
  <c r="J5" i="14"/>
  <c r="I5" i="14"/>
  <c r="E350" i="15"/>
  <c r="D350" i="15"/>
  <c r="C350" i="15"/>
  <c r="E349" i="15"/>
  <c r="D349" i="15"/>
  <c r="C349" i="15"/>
  <c r="E348" i="15"/>
  <c r="D348" i="15"/>
  <c r="C348" i="15"/>
  <c r="E347" i="15"/>
  <c r="D347" i="15"/>
  <c r="C347" i="15"/>
  <c r="E346" i="15"/>
  <c r="D346" i="15"/>
  <c r="C346" i="15"/>
  <c r="E345" i="15"/>
  <c r="D345" i="15"/>
  <c r="C345" i="15"/>
  <c r="E344" i="15"/>
  <c r="D344" i="15"/>
  <c r="C344" i="15"/>
  <c r="E343" i="15"/>
  <c r="D343" i="15"/>
  <c r="C343" i="15"/>
  <c r="E342" i="15"/>
  <c r="D342" i="15"/>
  <c r="C342" i="15"/>
  <c r="E341" i="15"/>
  <c r="D341" i="15"/>
  <c r="C341" i="15"/>
  <c r="E340" i="15"/>
  <c r="D340" i="15"/>
  <c r="C340" i="15"/>
  <c r="E339" i="15"/>
  <c r="D339" i="15"/>
  <c r="C339" i="15"/>
  <c r="E338" i="15"/>
  <c r="D338" i="15"/>
  <c r="C338" i="15"/>
  <c r="E337" i="15"/>
  <c r="D337" i="15"/>
  <c r="C337" i="15"/>
  <c r="E336" i="15"/>
  <c r="D336" i="15"/>
  <c r="C336" i="15"/>
  <c r="E335" i="15"/>
  <c r="D335" i="15"/>
  <c r="C335" i="15"/>
  <c r="E334" i="15"/>
  <c r="D334" i="15"/>
  <c r="C334" i="15"/>
  <c r="E333" i="15"/>
  <c r="D333" i="15"/>
  <c r="C333" i="15"/>
  <c r="E332" i="15"/>
  <c r="D332" i="15"/>
  <c r="C332" i="15"/>
  <c r="E331" i="15"/>
  <c r="D331" i="15"/>
  <c r="C331" i="15"/>
  <c r="E325" i="15"/>
  <c r="D325" i="15"/>
  <c r="C325" i="15"/>
  <c r="E324" i="15"/>
  <c r="D324" i="15"/>
  <c r="C324" i="15"/>
  <c r="E323" i="15"/>
  <c r="D323" i="15"/>
  <c r="C323" i="15"/>
  <c r="E322" i="15"/>
  <c r="D322" i="15"/>
  <c r="C322" i="15"/>
  <c r="E321" i="15"/>
  <c r="D321" i="15"/>
  <c r="C321" i="15"/>
  <c r="E320" i="15"/>
  <c r="D320" i="15"/>
  <c r="C320" i="15"/>
  <c r="E319" i="15"/>
  <c r="D319" i="15"/>
  <c r="C319" i="15"/>
  <c r="E318" i="15"/>
  <c r="D318" i="15"/>
  <c r="C318" i="15"/>
  <c r="E317" i="15"/>
  <c r="D317" i="15"/>
  <c r="C317" i="15"/>
  <c r="E316" i="15"/>
  <c r="D316" i="15"/>
  <c r="C316" i="15"/>
  <c r="E315" i="15"/>
  <c r="D315" i="15"/>
  <c r="C315" i="15"/>
  <c r="E314" i="15"/>
  <c r="D314" i="15"/>
  <c r="C314" i="15"/>
  <c r="E313" i="15"/>
  <c r="D313" i="15"/>
  <c r="C313" i="15"/>
  <c r="E312" i="15"/>
  <c r="D312" i="15"/>
  <c r="C312" i="15"/>
  <c r="E311" i="15"/>
  <c r="D311" i="15"/>
  <c r="C311" i="15"/>
  <c r="E310" i="15"/>
  <c r="D310" i="15"/>
  <c r="C310" i="15"/>
  <c r="E309" i="15"/>
  <c r="D309" i="15"/>
  <c r="C309" i="15"/>
  <c r="E308" i="15"/>
  <c r="D308" i="15"/>
  <c r="C308" i="15"/>
  <c r="E307" i="15"/>
  <c r="D307" i="15"/>
  <c r="C307" i="15"/>
  <c r="E306" i="15"/>
  <c r="D306" i="15"/>
  <c r="C306" i="15"/>
  <c r="E300" i="15"/>
  <c r="D300" i="15"/>
  <c r="C300" i="15"/>
  <c r="E299" i="15"/>
  <c r="D299" i="15"/>
  <c r="C299" i="15"/>
  <c r="E298" i="15"/>
  <c r="D298" i="15"/>
  <c r="C298" i="15"/>
  <c r="E297" i="15"/>
  <c r="D297" i="15"/>
  <c r="C297" i="15"/>
  <c r="E296" i="15"/>
  <c r="D296" i="15"/>
  <c r="C296" i="15"/>
  <c r="E295" i="15"/>
  <c r="D295" i="15"/>
  <c r="C295" i="15"/>
  <c r="E294" i="15"/>
  <c r="D294" i="15"/>
  <c r="C294" i="15"/>
  <c r="E293" i="15"/>
  <c r="D293" i="15"/>
  <c r="C293" i="15"/>
  <c r="E292" i="15"/>
  <c r="D292" i="15"/>
  <c r="C292" i="15"/>
  <c r="E291" i="15"/>
  <c r="D291" i="15"/>
  <c r="C291" i="15"/>
  <c r="E290" i="15"/>
  <c r="D290" i="15"/>
  <c r="C290" i="15"/>
  <c r="E289" i="15"/>
  <c r="D289" i="15"/>
  <c r="C289" i="15"/>
  <c r="E288" i="15"/>
  <c r="D288" i="15"/>
  <c r="C288" i="15"/>
  <c r="E287" i="15"/>
  <c r="D287" i="15"/>
  <c r="C287" i="15"/>
  <c r="E286" i="15"/>
  <c r="D286" i="15"/>
  <c r="C286" i="15"/>
  <c r="E285" i="15"/>
  <c r="D285" i="15"/>
  <c r="C285" i="15"/>
  <c r="E284" i="15"/>
  <c r="D284" i="15"/>
  <c r="C284" i="15"/>
  <c r="E283" i="15"/>
  <c r="D283" i="15"/>
  <c r="C283" i="15"/>
  <c r="E282" i="15"/>
  <c r="D282" i="15"/>
  <c r="C282" i="15"/>
  <c r="E281" i="15"/>
  <c r="D281" i="15"/>
  <c r="C281" i="15"/>
  <c r="E275" i="15"/>
  <c r="D275" i="15"/>
  <c r="C275" i="15"/>
  <c r="E274" i="15"/>
  <c r="D274" i="15"/>
  <c r="C274" i="15"/>
  <c r="E273" i="15"/>
  <c r="D273" i="15"/>
  <c r="C273" i="15"/>
  <c r="E272" i="15"/>
  <c r="D272" i="15"/>
  <c r="C272" i="15"/>
  <c r="E271" i="15"/>
  <c r="D271" i="15"/>
  <c r="C271" i="15"/>
  <c r="E270" i="15"/>
  <c r="D270" i="15"/>
  <c r="C270" i="15"/>
  <c r="E269" i="15"/>
  <c r="D269" i="15"/>
  <c r="C269" i="15"/>
  <c r="E268" i="15"/>
  <c r="D268" i="15"/>
  <c r="C268" i="15"/>
  <c r="E267" i="15"/>
  <c r="D267" i="15"/>
  <c r="C267" i="15"/>
  <c r="E266" i="15"/>
  <c r="D266" i="15"/>
  <c r="C266" i="15"/>
  <c r="E265" i="15"/>
  <c r="D265" i="15"/>
  <c r="C265" i="15"/>
  <c r="E264" i="15"/>
  <c r="D264" i="15"/>
  <c r="C264" i="15"/>
  <c r="E263" i="15"/>
  <c r="D263" i="15"/>
  <c r="C263" i="15"/>
  <c r="E262" i="15"/>
  <c r="D262" i="15"/>
  <c r="C262" i="15"/>
  <c r="E261" i="15"/>
  <c r="D261" i="15"/>
  <c r="C261" i="15"/>
  <c r="E260" i="15"/>
  <c r="D260" i="15"/>
  <c r="C260" i="15"/>
  <c r="E259" i="15"/>
  <c r="D259" i="15"/>
  <c r="C259" i="15"/>
  <c r="E258" i="15"/>
  <c r="D258" i="15"/>
  <c r="C258" i="15"/>
  <c r="E257" i="15"/>
  <c r="D257" i="15"/>
  <c r="C257" i="15"/>
  <c r="E256" i="15"/>
  <c r="D256" i="15"/>
  <c r="C256" i="15"/>
  <c r="E250" i="15"/>
  <c r="D250" i="15"/>
  <c r="C250" i="15"/>
  <c r="E249" i="15"/>
  <c r="D249" i="15"/>
  <c r="C249" i="15"/>
  <c r="E248" i="15"/>
  <c r="D248" i="15"/>
  <c r="C248" i="15"/>
  <c r="E247" i="15"/>
  <c r="D247" i="15"/>
  <c r="C247" i="15"/>
  <c r="E246" i="15"/>
  <c r="D246" i="15"/>
  <c r="C246" i="15"/>
  <c r="E245" i="15"/>
  <c r="D245" i="15"/>
  <c r="C245" i="15"/>
  <c r="E244" i="15"/>
  <c r="D244" i="15"/>
  <c r="C244" i="15"/>
  <c r="E243" i="15"/>
  <c r="D243" i="15"/>
  <c r="C243" i="15"/>
  <c r="E242" i="15"/>
  <c r="D242" i="15"/>
  <c r="C242" i="15"/>
  <c r="E241" i="15"/>
  <c r="D241" i="15"/>
  <c r="C241" i="15"/>
  <c r="E240" i="15"/>
  <c r="D240" i="15"/>
  <c r="C240" i="15"/>
  <c r="E239" i="15"/>
  <c r="D239" i="15"/>
  <c r="C239" i="15"/>
  <c r="E238" i="15"/>
  <c r="D238" i="15"/>
  <c r="C238" i="15"/>
  <c r="E237" i="15"/>
  <c r="D237" i="15"/>
  <c r="C237" i="15"/>
  <c r="E236" i="15"/>
  <c r="D236" i="15"/>
  <c r="C236" i="15"/>
  <c r="E235" i="15"/>
  <c r="D235" i="15"/>
  <c r="C235" i="15"/>
  <c r="E234" i="15"/>
  <c r="D234" i="15"/>
  <c r="C234" i="15"/>
  <c r="E233" i="15"/>
  <c r="D233" i="15"/>
  <c r="C233" i="15"/>
  <c r="E232" i="15"/>
  <c r="D232" i="15"/>
  <c r="C232" i="15"/>
  <c r="E231" i="15"/>
  <c r="D231" i="15"/>
  <c r="C231" i="15"/>
  <c r="E225" i="15"/>
  <c r="D225" i="15"/>
  <c r="C225" i="15"/>
  <c r="E224" i="15"/>
  <c r="D224" i="15"/>
  <c r="C224" i="15"/>
  <c r="E223" i="15"/>
  <c r="D223" i="15"/>
  <c r="C223" i="15"/>
  <c r="E222" i="15"/>
  <c r="D222" i="15"/>
  <c r="C222" i="15"/>
  <c r="E221" i="15"/>
  <c r="D221" i="15"/>
  <c r="C221" i="15"/>
  <c r="E220" i="15"/>
  <c r="D220" i="15"/>
  <c r="C220" i="15"/>
  <c r="E219" i="15"/>
  <c r="D219" i="15"/>
  <c r="C219" i="15"/>
  <c r="E218" i="15"/>
  <c r="D218" i="15"/>
  <c r="C218" i="15"/>
  <c r="E217" i="15"/>
  <c r="D217" i="15"/>
  <c r="C217" i="15"/>
  <c r="E216" i="15"/>
  <c r="D216" i="15"/>
  <c r="C216" i="15"/>
  <c r="E215" i="15"/>
  <c r="D215" i="15"/>
  <c r="C215" i="15"/>
  <c r="E214" i="15"/>
  <c r="D214" i="15"/>
  <c r="C214" i="15"/>
  <c r="E213" i="15"/>
  <c r="D213" i="15"/>
  <c r="C213" i="15"/>
  <c r="E212" i="15"/>
  <c r="D212" i="15"/>
  <c r="C212" i="15"/>
  <c r="E211" i="15"/>
  <c r="D211" i="15"/>
  <c r="C211" i="15"/>
  <c r="E210" i="15"/>
  <c r="D210" i="15"/>
  <c r="C210" i="15"/>
  <c r="E209" i="15"/>
  <c r="D209" i="15"/>
  <c r="C209" i="15"/>
  <c r="E208" i="15"/>
  <c r="D208" i="15"/>
  <c r="C208" i="15"/>
  <c r="E207" i="15"/>
  <c r="D207" i="15"/>
  <c r="C207" i="15"/>
  <c r="E206" i="15"/>
  <c r="D206" i="15"/>
  <c r="C206" i="15"/>
  <c r="E200" i="15"/>
  <c r="D200" i="15"/>
  <c r="C200" i="15"/>
  <c r="E199" i="15"/>
  <c r="D199" i="15"/>
  <c r="C199" i="15"/>
  <c r="E198" i="15"/>
  <c r="D198" i="15"/>
  <c r="C198" i="15"/>
  <c r="E197" i="15"/>
  <c r="D197" i="15"/>
  <c r="C197" i="15"/>
  <c r="E196" i="15"/>
  <c r="D196" i="15"/>
  <c r="C196" i="15"/>
  <c r="E195" i="15"/>
  <c r="D195" i="15"/>
  <c r="C195" i="15"/>
  <c r="E194" i="15"/>
  <c r="D194" i="15"/>
  <c r="C194" i="15"/>
  <c r="E193" i="15"/>
  <c r="D193" i="15"/>
  <c r="C193" i="15"/>
  <c r="E192" i="15"/>
  <c r="D192" i="15"/>
  <c r="C192" i="15"/>
  <c r="E191" i="15"/>
  <c r="D191" i="15"/>
  <c r="C191" i="15"/>
  <c r="E190" i="15"/>
  <c r="D190" i="15"/>
  <c r="C190" i="15"/>
  <c r="E189" i="15"/>
  <c r="D189" i="15"/>
  <c r="C189" i="15"/>
  <c r="E188" i="15"/>
  <c r="D188" i="15"/>
  <c r="C188" i="15"/>
  <c r="E187" i="15"/>
  <c r="D187" i="15"/>
  <c r="C187" i="15"/>
  <c r="E186" i="15"/>
  <c r="D186" i="15"/>
  <c r="C186" i="15"/>
  <c r="E185" i="15"/>
  <c r="D185" i="15"/>
  <c r="C185" i="15"/>
  <c r="E184" i="15"/>
  <c r="D184" i="15"/>
  <c r="C184" i="15"/>
  <c r="E183" i="15"/>
  <c r="D183" i="15"/>
  <c r="C183" i="15"/>
  <c r="E182" i="15"/>
  <c r="D182" i="15"/>
  <c r="C182" i="15"/>
  <c r="E181" i="15"/>
  <c r="D181" i="15"/>
  <c r="C181" i="15"/>
  <c r="E175" i="15"/>
  <c r="D175" i="15"/>
  <c r="C175" i="15"/>
  <c r="E174" i="15"/>
  <c r="D174" i="15"/>
  <c r="C174" i="15"/>
  <c r="E173" i="15"/>
  <c r="D173" i="15"/>
  <c r="C173" i="15"/>
  <c r="E172" i="15"/>
  <c r="D172" i="15"/>
  <c r="C172" i="15"/>
  <c r="E171" i="15"/>
  <c r="D171" i="15"/>
  <c r="C171" i="15"/>
  <c r="E170" i="15"/>
  <c r="D170" i="15"/>
  <c r="C170" i="15"/>
  <c r="E169" i="15"/>
  <c r="D169" i="15"/>
  <c r="C169" i="15"/>
  <c r="E168" i="15"/>
  <c r="D168" i="15"/>
  <c r="C168" i="15"/>
  <c r="E167" i="15"/>
  <c r="D167" i="15"/>
  <c r="C167" i="15"/>
  <c r="E166" i="15"/>
  <c r="D166" i="15"/>
  <c r="C166" i="15"/>
  <c r="E165" i="15"/>
  <c r="D165" i="15"/>
  <c r="C165" i="15"/>
  <c r="E164" i="15"/>
  <c r="D164" i="15"/>
  <c r="C164" i="15"/>
  <c r="E163" i="15"/>
  <c r="D163" i="15"/>
  <c r="C163" i="15"/>
  <c r="E162" i="15"/>
  <c r="D162" i="15"/>
  <c r="C162" i="15"/>
  <c r="E161" i="15"/>
  <c r="D161" i="15"/>
  <c r="C161" i="15"/>
  <c r="E160" i="15"/>
  <c r="D160" i="15"/>
  <c r="C160" i="15"/>
  <c r="E159" i="15"/>
  <c r="D159" i="15"/>
  <c r="C159" i="15"/>
  <c r="E158" i="15"/>
  <c r="D158" i="15"/>
  <c r="C158" i="15"/>
  <c r="E157" i="15"/>
  <c r="D157" i="15"/>
  <c r="C157" i="15"/>
  <c r="E156" i="15"/>
  <c r="D156" i="15"/>
  <c r="C156" i="15"/>
  <c r="E150" i="15"/>
  <c r="D150" i="15"/>
  <c r="C150" i="15"/>
  <c r="E149" i="15"/>
  <c r="D149" i="15"/>
  <c r="C149" i="15"/>
  <c r="E148" i="15"/>
  <c r="D148" i="15"/>
  <c r="C148" i="15"/>
  <c r="E147" i="15"/>
  <c r="D147" i="15"/>
  <c r="C147" i="15"/>
  <c r="E146" i="15"/>
  <c r="D146" i="15"/>
  <c r="C146" i="15"/>
  <c r="E145" i="15"/>
  <c r="D145" i="15"/>
  <c r="C145" i="15"/>
  <c r="E144" i="15"/>
  <c r="D144" i="15"/>
  <c r="C144" i="15"/>
  <c r="E143" i="15"/>
  <c r="D143" i="15"/>
  <c r="C143" i="15"/>
  <c r="E142" i="15"/>
  <c r="D142" i="15"/>
  <c r="C142" i="15"/>
  <c r="E141" i="15"/>
  <c r="D141" i="15"/>
  <c r="C141" i="15"/>
  <c r="E140" i="15"/>
  <c r="D140" i="15"/>
  <c r="C140" i="15"/>
  <c r="E139" i="15"/>
  <c r="D139" i="15"/>
  <c r="C139" i="15"/>
  <c r="E138" i="15"/>
  <c r="D138" i="15"/>
  <c r="C138" i="15"/>
  <c r="E137" i="15"/>
  <c r="D137" i="15"/>
  <c r="C137" i="15"/>
  <c r="E136" i="15"/>
  <c r="D136" i="15"/>
  <c r="C136" i="15"/>
  <c r="E135" i="15"/>
  <c r="D135" i="15"/>
  <c r="C135" i="15"/>
  <c r="E134" i="15"/>
  <c r="D134" i="15"/>
  <c r="C134" i="15"/>
  <c r="E133" i="15"/>
  <c r="D133" i="15"/>
  <c r="C133" i="15"/>
  <c r="E132" i="15"/>
  <c r="D132" i="15"/>
  <c r="C132" i="15"/>
  <c r="E131" i="15"/>
  <c r="D131" i="15"/>
  <c r="C131" i="15"/>
  <c r="E125" i="15"/>
  <c r="D125" i="15"/>
  <c r="C125" i="15"/>
  <c r="E124" i="15"/>
  <c r="D124" i="15"/>
  <c r="C124" i="15"/>
  <c r="E123" i="15"/>
  <c r="D123" i="15"/>
  <c r="C123" i="15"/>
  <c r="E122" i="15"/>
  <c r="D122" i="15"/>
  <c r="C122" i="15"/>
  <c r="E121" i="15"/>
  <c r="D121" i="15"/>
  <c r="C121" i="15"/>
  <c r="E120" i="15"/>
  <c r="D120" i="15"/>
  <c r="C120" i="15"/>
  <c r="E119" i="15"/>
  <c r="D119" i="15"/>
  <c r="C119" i="15"/>
  <c r="E118" i="15"/>
  <c r="D118" i="15"/>
  <c r="C118" i="15"/>
  <c r="E117" i="15"/>
  <c r="D117" i="15"/>
  <c r="C117" i="15"/>
  <c r="E116" i="15"/>
  <c r="D116" i="15"/>
  <c r="C116" i="15"/>
  <c r="E115" i="15"/>
  <c r="D115" i="15"/>
  <c r="C115" i="15"/>
  <c r="E114" i="15"/>
  <c r="D114" i="15"/>
  <c r="C114" i="15"/>
  <c r="E113" i="15"/>
  <c r="D113" i="15"/>
  <c r="C113" i="15"/>
  <c r="E112" i="15"/>
  <c r="D112" i="15"/>
  <c r="C112" i="15"/>
  <c r="E111" i="15"/>
  <c r="D111" i="15"/>
  <c r="C111" i="15"/>
  <c r="E110" i="15"/>
  <c r="D110" i="15"/>
  <c r="C110" i="15"/>
  <c r="E109" i="15"/>
  <c r="D109" i="15"/>
  <c r="C109" i="15"/>
  <c r="E108" i="15"/>
  <c r="D108" i="15"/>
  <c r="C108" i="15"/>
  <c r="E107" i="15"/>
  <c r="D107" i="15"/>
  <c r="C107" i="15"/>
  <c r="E106" i="15"/>
  <c r="D106" i="15"/>
  <c r="C106" i="15"/>
  <c r="E100" i="15"/>
  <c r="D100" i="15"/>
  <c r="C100" i="15"/>
  <c r="E99" i="15"/>
  <c r="D99" i="15"/>
  <c r="C99" i="15"/>
  <c r="E98" i="15"/>
  <c r="D98" i="15"/>
  <c r="C98" i="15"/>
  <c r="E97" i="15"/>
  <c r="D97" i="15"/>
  <c r="C97" i="15"/>
  <c r="E96" i="15"/>
  <c r="D96" i="15"/>
  <c r="C96" i="15"/>
  <c r="E95" i="15"/>
  <c r="D95" i="15"/>
  <c r="C95" i="15"/>
  <c r="E94" i="15"/>
  <c r="D94" i="15"/>
  <c r="C94" i="15"/>
  <c r="E93" i="15"/>
  <c r="D93" i="15"/>
  <c r="C93" i="15"/>
  <c r="E92" i="15"/>
  <c r="D92" i="15"/>
  <c r="C92" i="15"/>
  <c r="E91" i="15"/>
  <c r="D91" i="15"/>
  <c r="C91" i="15"/>
  <c r="E90" i="15"/>
  <c r="D90" i="15"/>
  <c r="C90" i="15"/>
  <c r="E89" i="15"/>
  <c r="D89" i="15"/>
  <c r="C89" i="15"/>
  <c r="E88" i="15"/>
  <c r="D88" i="15"/>
  <c r="C88" i="15"/>
  <c r="E87" i="15"/>
  <c r="D87" i="15"/>
  <c r="C87" i="15"/>
  <c r="E86" i="15"/>
  <c r="D86" i="15"/>
  <c r="C86" i="15"/>
  <c r="E85" i="15"/>
  <c r="D85" i="15"/>
  <c r="C85" i="15"/>
  <c r="E84" i="15"/>
  <c r="D84" i="15"/>
  <c r="C84" i="15"/>
  <c r="E83" i="15"/>
  <c r="D83" i="15"/>
  <c r="C83" i="15"/>
  <c r="E82" i="15"/>
  <c r="D82" i="15"/>
  <c r="C82" i="15"/>
  <c r="E81" i="15"/>
  <c r="D81" i="15"/>
  <c r="C81" i="15"/>
  <c r="E75" i="15"/>
  <c r="D75" i="15"/>
  <c r="C75" i="15"/>
  <c r="E74" i="15"/>
  <c r="D74" i="15"/>
  <c r="C74" i="15"/>
  <c r="E73" i="15"/>
  <c r="D73" i="15"/>
  <c r="C73" i="15"/>
  <c r="E72" i="15"/>
  <c r="D72" i="15"/>
  <c r="C72" i="15"/>
  <c r="E71" i="15"/>
  <c r="D71" i="15"/>
  <c r="C71" i="15"/>
  <c r="E70" i="15"/>
  <c r="D70" i="15"/>
  <c r="C70" i="15"/>
  <c r="E69" i="15"/>
  <c r="D69" i="15"/>
  <c r="C69" i="15"/>
  <c r="E68" i="15"/>
  <c r="D68" i="15"/>
  <c r="C68" i="15"/>
  <c r="E67" i="15"/>
  <c r="D67" i="15"/>
  <c r="C67" i="15"/>
  <c r="E66" i="15"/>
  <c r="D66" i="15"/>
  <c r="C66" i="15"/>
  <c r="E65" i="15"/>
  <c r="D65" i="15"/>
  <c r="C65" i="15"/>
  <c r="E64" i="15"/>
  <c r="D64" i="15"/>
  <c r="C64" i="15"/>
  <c r="E63" i="15"/>
  <c r="D63" i="15"/>
  <c r="C63" i="15"/>
  <c r="E62" i="15"/>
  <c r="D62" i="15"/>
  <c r="C62" i="15"/>
  <c r="E61" i="15"/>
  <c r="D61" i="15"/>
  <c r="C61" i="15"/>
  <c r="E60" i="15"/>
  <c r="D60" i="15"/>
  <c r="C60" i="15"/>
  <c r="E59" i="15"/>
  <c r="D59" i="15"/>
  <c r="C59" i="15"/>
  <c r="E58" i="15"/>
  <c r="D58" i="15"/>
  <c r="C58" i="15"/>
  <c r="E57" i="15"/>
  <c r="D57" i="15"/>
  <c r="C57" i="15"/>
  <c r="E56" i="15"/>
  <c r="D56" i="15"/>
  <c r="C56" i="15"/>
  <c r="E50" i="15"/>
  <c r="D50" i="15"/>
  <c r="C50" i="15"/>
  <c r="E49" i="15"/>
  <c r="D49" i="15"/>
  <c r="C49" i="15"/>
  <c r="E48" i="15"/>
  <c r="D48" i="15"/>
  <c r="C48" i="15"/>
  <c r="E47" i="15"/>
  <c r="D47" i="15"/>
  <c r="C47" i="15"/>
  <c r="E46" i="15"/>
  <c r="D46" i="15"/>
  <c r="C46" i="15"/>
  <c r="E45" i="15"/>
  <c r="D45" i="15"/>
  <c r="C45" i="15"/>
  <c r="E44" i="15"/>
  <c r="D44" i="15"/>
  <c r="C44" i="15"/>
  <c r="E43" i="15"/>
  <c r="D43" i="15"/>
  <c r="C43" i="15"/>
  <c r="E42" i="15"/>
  <c r="D42" i="15"/>
  <c r="C42" i="15"/>
  <c r="E41" i="15"/>
  <c r="D41" i="15"/>
  <c r="C41" i="15"/>
  <c r="E40" i="15"/>
  <c r="D40" i="15"/>
  <c r="C40" i="15"/>
  <c r="E39" i="15"/>
  <c r="D39" i="15"/>
  <c r="C39" i="15"/>
  <c r="E38" i="15"/>
  <c r="D38" i="15"/>
  <c r="C38" i="15"/>
  <c r="E37" i="15"/>
  <c r="D37" i="15"/>
  <c r="C37" i="15"/>
  <c r="E36" i="15"/>
  <c r="D36" i="15"/>
  <c r="C36" i="15"/>
  <c r="E35" i="15"/>
  <c r="D35" i="15"/>
  <c r="C35" i="15"/>
  <c r="E34" i="15"/>
  <c r="D34" i="15"/>
  <c r="C34" i="15"/>
  <c r="E33" i="15"/>
  <c r="D33" i="15"/>
  <c r="C33" i="15"/>
  <c r="E32" i="15"/>
  <c r="D32" i="15"/>
  <c r="C32" i="15"/>
  <c r="E31" i="15"/>
  <c r="D31" i="15"/>
  <c r="C31" i="15"/>
  <c r="E25" i="15"/>
  <c r="D25" i="15"/>
  <c r="C25" i="15"/>
  <c r="E24" i="15"/>
  <c r="D24" i="15"/>
  <c r="C24" i="15"/>
  <c r="E23" i="15"/>
  <c r="D23" i="15"/>
  <c r="C23" i="15"/>
  <c r="E22" i="15"/>
  <c r="D22" i="15"/>
  <c r="C22" i="15"/>
  <c r="E21" i="15"/>
  <c r="D21" i="15"/>
  <c r="C21" i="15"/>
  <c r="E20" i="15"/>
  <c r="D20" i="15"/>
  <c r="C20" i="15"/>
  <c r="E19" i="15"/>
  <c r="D19" i="15"/>
  <c r="C19" i="15"/>
  <c r="E18" i="15"/>
  <c r="D18" i="15"/>
  <c r="C18" i="15"/>
  <c r="E17" i="15"/>
  <c r="D17" i="15"/>
  <c r="C17" i="15"/>
  <c r="E16" i="15"/>
  <c r="D16" i="15"/>
  <c r="C16" i="15"/>
  <c r="E15" i="15"/>
  <c r="D15" i="15"/>
  <c r="C15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9" i="15"/>
  <c r="D9" i="15"/>
  <c r="C9" i="15"/>
  <c r="E8" i="15"/>
  <c r="D8" i="15"/>
  <c r="C8" i="15"/>
  <c r="E7" i="15"/>
  <c r="D7" i="15"/>
  <c r="C7" i="15"/>
  <c r="E6" i="15"/>
  <c r="C6" i="15"/>
  <c r="D6" i="15"/>
  <c r="K54" i="21"/>
  <c r="K53" i="21"/>
  <c r="K52" i="21"/>
  <c r="L52" i="21" s="1"/>
  <c r="K51" i="21"/>
  <c r="L50" i="21" s="1"/>
  <c r="K50" i="21"/>
  <c r="K44" i="21"/>
  <c r="L44" i="21" s="1"/>
  <c r="K43" i="21"/>
  <c r="K42" i="21"/>
  <c r="K41" i="21"/>
  <c r="K35" i="21"/>
  <c r="L35" i="21" s="1"/>
  <c r="K34" i="21"/>
  <c r="K33" i="21"/>
  <c r="K27" i="21"/>
  <c r="K26" i="21"/>
  <c r="K20" i="21"/>
  <c r="F5" i="21"/>
  <c r="K24" i="21" s="1"/>
  <c r="F6" i="21"/>
  <c r="K154" i="21" s="1"/>
  <c r="B4" i="14"/>
  <c r="C4" i="14" s="1"/>
  <c r="D4" i="14" s="1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X4" i="14" s="1"/>
  <c r="Y4" i="14" s="1"/>
  <c r="Z4" i="14" s="1"/>
  <c r="AA4" i="14" s="1"/>
  <c r="AB4" i="14" s="1"/>
  <c r="AC4" i="14" s="1"/>
  <c r="AD4" i="14" s="1"/>
  <c r="AE4" i="14" s="1"/>
  <c r="AF4" i="14" s="1"/>
  <c r="AG4" i="14" s="1"/>
  <c r="AH4" i="14" s="1"/>
  <c r="AI4" i="14" s="1"/>
  <c r="AJ4" i="14" s="1"/>
  <c r="AK4" i="14" s="1"/>
  <c r="AL4" i="14" s="1"/>
  <c r="AM4" i="14" s="1"/>
  <c r="AN4" i="14" s="1"/>
  <c r="AO4" i="14" s="1"/>
  <c r="AP4" i="14" s="1"/>
  <c r="AQ4" i="14" s="1"/>
  <c r="AR4" i="14" s="1"/>
  <c r="AS4" i="14" s="1"/>
  <c r="AT4" i="14" s="1"/>
  <c r="AU4" i="14" s="1"/>
  <c r="AV4" i="14" s="1"/>
  <c r="AW4" i="14" s="1"/>
  <c r="AX4" i="14" s="1"/>
  <c r="AY4" i="14" s="1"/>
  <c r="AZ4" i="14" s="1"/>
  <c r="BA4" i="14" s="1"/>
  <c r="BB4" i="14" s="1"/>
  <c r="BC4" i="14" s="1"/>
  <c r="BD4" i="14" s="1"/>
  <c r="BE4" i="14" s="1"/>
  <c r="BF4" i="14" s="1"/>
  <c r="BG4" i="14" s="1"/>
  <c r="BH4" i="14" s="1"/>
  <c r="BI4" i="14" s="1"/>
  <c r="BJ4" i="14" s="1"/>
  <c r="BK4" i="14" s="1"/>
  <c r="BL4" i="14" s="1"/>
  <c r="BM4" i="14" s="1"/>
  <c r="BN4" i="14" s="1"/>
  <c r="BO4" i="14" s="1"/>
  <c r="BP4" i="14" s="1"/>
  <c r="BQ4" i="14" s="1"/>
  <c r="BR4" i="14" s="1"/>
  <c r="BS4" i="14" s="1"/>
  <c r="BT4" i="14" s="1"/>
  <c r="BU4" i="14" s="1"/>
  <c r="BV4" i="14" s="1"/>
  <c r="BW4" i="14" s="1"/>
  <c r="BX4" i="14" s="1"/>
  <c r="BY4" i="14" s="1"/>
  <c r="BZ4" i="14" s="1"/>
  <c r="CA4" i="14" s="1"/>
  <c r="CB4" i="14" s="1"/>
  <c r="CC4" i="14" s="1"/>
  <c r="CD4" i="14" s="1"/>
  <c r="CE4" i="14" s="1"/>
  <c r="CF4" i="14" s="1"/>
  <c r="CG4" i="14" s="1"/>
  <c r="CH4" i="14" s="1"/>
  <c r="CI4" i="14" s="1"/>
  <c r="CJ4" i="14" s="1"/>
  <c r="CK4" i="14" s="1"/>
  <c r="CL4" i="14" s="1"/>
  <c r="CM4" i="14" s="1"/>
  <c r="CN4" i="14" s="1"/>
  <c r="CO4" i="14" s="1"/>
  <c r="CP4" i="14" s="1"/>
  <c r="CQ4" i="14" s="1"/>
  <c r="CR4" i="14" s="1"/>
  <c r="CS4" i="14" s="1"/>
  <c r="CT4" i="14" s="1"/>
  <c r="CU4" i="14" s="1"/>
  <c r="CV4" i="14" s="1"/>
  <c r="CW4" i="14" s="1"/>
  <c r="CX4" i="14" s="1"/>
  <c r="CY4" i="14" s="1"/>
  <c r="CZ4" i="14" s="1"/>
  <c r="DA4" i="14" s="1"/>
  <c r="DB4" i="14" s="1"/>
  <c r="DC4" i="14" s="1"/>
  <c r="DD4" i="14" s="1"/>
  <c r="DE4" i="14" s="1"/>
  <c r="DF4" i="14" s="1"/>
  <c r="DG4" i="14" s="1"/>
  <c r="DH4" i="14" s="1"/>
  <c r="DI4" i="14" s="1"/>
  <c r="DJ4" i="14" s="1"/>
  <c r="DK4" i="14" s="1"/>
  <c r="DL4" i="14" s="1"/>
  <c r="DM4" i="14" s="1"/>
  <c r="DN4" i="14" s="1"/>
  <c r="DO4" i="14" s="1"/>
  <c r="DP4" i="14" s="1"/>
  <c r="DQ4" i="14" s="1"/>
  <c r="DR4" i="14" s="1"/>
  <c r="DS4" i="14" s="1"/>
  <c r="DT4" i="14" s="1"/>
  <c r="DU4" i="14" s="1"/>
  <c r="DV4" i="14" s="1"/>
  <c r="DW4" i="14" s="1"/>
  <c r="DX4" i="14" s="1"/>
  <c r="DY4" i="14" s="1"/>
  <c r="DZ4" i="14" s="1"/>
  <c r="EA4" i="14" s="1"/>
  <c r="EB4" i="14" s="1"/>
  <c r="EC4" i="14" s="1"/>
  <c r="ED4" i="14" s="1"/>
  <c r="EE4" i="14" s="1"/>
  <c r="EF4" i="14" s="1"/>
  <c r="EG4" i="14" s="1"/>
  <c r="EH4" i="14" s="1"/>
  <c r="EI4" i="14" s="1"/>
  <c r="EJ4" i="14" s="1"/>
  <c r="EK4" i="14" s="1"/>
  <c r="EL4" i="14" s="1"/>
  <c r="EM4" i="14" s="1"/>
  <c r="EN4" i="14" s="1"/>
  <c r="EO4" i="14" s="1"/>
  <c r="EP4" i="14" s="1"/>
  <c r="EQ4" i="14" s="1"/>
  <c r="ER4" i="14" s="1"/>
  <c r="ES4" i="14" s="1"/>
  <c r="ET4" i="14" s="1"/>
  <c r="EU4" i="14" s="1"/>
  <c r="EV4" i="14" s="1"/>
  <c r="EW4" i="14" s="1"/>
  <c r="EX4" i="14" s="1"/>
  <c r="EY4" i="14" s="1"/>
  <c r="EZ4" i="14" s="1"/>
  <c r="FA4" i="14" s="1"/>
  <c r="FB4" i="14" s="1"/>
  <c r="FC4" i="14" s="1"/>
  <c r="FD4" i="14" s="1"/>
  <c r="FE4" i="14" s="1"/>
  <c r="FF4" i="14" s="1"/>
  <c r="FG4" i="14" s="1"/>
  <c r="FH4" i="14" s="1"/>
  <c r="FI4" i="14" s="1"/>
  <c r="FJ4" i="14" s="1"/>
  <c r="FK4" i="14" s="1"/>
  <c r="FL4" i="14" s="1"/>
  <c r="FM4" i="14" s="1"/>
  <c r="FN4" i="14" s="1"/>
  <c r="FO4" i="14" s="1"/>
  <c r="FP4" i="14" s="1"/>
  <c r="FQ4" i="14" s="1"/>
  <c r="FR4" i="14" s="1"/>
  <c r="FS4" i="14" s="1"/>
  <c r="FT4" i="14" s="1"/>
  <c r="FU4" i="14" s="1"/>
  <c r="FV4" i="14" s="1"/>
  <c r="FW4" i="14" s="1"/>
  <c r="FX4" i="14" s="1"/>
  <c r="FY4" i="14" s="1"/>
  <c r="FZ4" i="14" s="1"/>
  <c r="GA4" i="14" s="1"/>
  <c r="GB4" i="14" s="1"/>
  <c r="GC4" i="14" s="1"/>
  <c r="GD4" i="14" s="1"/>
  <c r="GE4" i="14" s="1"/>
  <c r="GF4" i="14" s="1"/>
  <c r="GG4" i="14" s="1"/>
  <c r="GH4" i="14" s="1"/>
  <c r="GI4" i="14" s="1"/>
  <c r="GJ4" i="14" s="1"/>
  <c r="GK4" i="14" s="1"/>
  <c r="GL4" i="14" s="1"/>
  <c r="GM4" i="14" s="1"/>
  <c r="GN4" i="14" s="1"/>
  <c r="GO4" i="14" s="1"/>
  <c r="GP4" i="14" s="1"/>
  <c r="GQ4" i="14" s="1"/>
  <c r="GR4" i="14" s="1"/>
  <c r="E4" i="21"/>
  <c r="I23" i="21" s="1"/>
  <c r="J23" i="21" s="1"/>
  <c r="L54" i="21"/>
  <c r="L53" i="21"/>
  <c r="L34" i="21"/>
  <c r="L26" i="21"/>
  <c r="F4" i="21"/>
  <c r="K30" i="21" s="1"/>
  <c r="K74" i="21" l="1"/>
  <c r="K96" i="21"/>
  <c r="K122" i="21"/>
  <c r="K104" i="21"/>
  <c r="K126" i="21"/>
  <c r="K144" i="21"/>
  <c r="K152" i="21"/>
  <c r="K62" i="21"/>
  <c r="L62" i="21" s="1"/>
  <c r="M62" i="21" s="1"/>
  <c r="K80" i="21"/>
  <c r="K162" i="21"/>
  <c r="K66" i="21"/>
  <c r="L66" i="21" s="1"/>
  <c r="M66" i="21" s="1"/>
  <c r="I80" i="21"/>
  <c r="J80" i="21" s="1"/>
  <c r="K70" i="21"/>
  <c r="K76" i="21"/>
  <c r="L76" i="21" s="1"/>
  <c r="M76" i="21" s="1"/>
  <c r="K82" i="21"/>
  <c r="L82" i="21" s="1"/>
  <c r="M82" i="21" s="1"/>
  <c r="K88" i="21"/>
  <c r="K128" i="21"/>
  <c r="L128" i="21" s="1"/>
  <c r="M128" i="21" s="1"/>
  <c r="K138" i="21"/>
  <c r="K163" i="21"/>
  <c r="L163" i="21" s="1"/>
  <c r="M163" i="21" s="1"/>
  <c r="I65" i="21"/>
  <c r="J65" i="21" s="1"/>
  <c r="I69" i="21"/>
  <c r="J69" i="21" s="1"/>
  <c r="I87" i="21"/>
  <c r="J87" i="21" s="1"/>
  <c r="I95" i="21"/>
  <c r="J95" i="21" s="1"/>
  <c r="K97" i="21"/>
  <c r="L97" i="21" s="1"/>
  <c r="M97" i="21" s="1"/>
  <c r="K106" i="21"/>
  <c r="K95" i="21"/>
  <c r="I119" i="21"/>
  <c r="J119" i="21" s="1"/>
  <c r="I131" i="21"/>
  <c r="J131" i="21" s="1"/>
  <c r="I137" i="21"/>
  <c r="J137" i="21" s="1"/>
  <c r="K153" i="21"/>
  <c r="I62" i="21"/>
  <c r="J62" i="21" s="1"/>
  <c r="I74" i="21"/>
  <c r="J74" i="21" s="1"/>
  <c r="I122" i="21"/>
  <c r="J122" i="21" s="1"/>
  <c r="I126" i="21"/>
  <c r="J126" i="21" s="1"/>
  <c r="I144" i="21"/>
  <c r="J144" i="21" s="1"/>
  <c r="I152" i="21"/>
  <c r="J152" i="21" s="1"/>
  <c r="L154" i="21"/>
  <c r="M154" i="21" s="1"/>
  <c r="K105" i="21"/>
  <c r="K132" i="21"/>
  <c r="K146" i="21"/>
  <c r="L146" i="21" s="1"/>
  <c r="M146" i="21" s="1"/>
  <c r="K65" i="21"/>
  <c r="K69" i="21"/>
  <c r="K71" i="21"/>
  <c r="L71" i="21" s="1"/>
  <c r="M71" i="21" s="1"/>
  <c r="K75" i="21"/>
  <c r="K81" i="21"/>
  <c r="K87" i="21"/>
  <c r="K89" i="21"/>
  <c r="L89" i="21" s="1"/>
  <c r="M89" i="21" s="1"/>
  <c r="I104" i="21"/>
  <c r="J104" i="21" s="1"/>
  <c r="K119" i="21"/>
  <c r="L119" i="21" s="1"/>
  <c r="M119" i="21" s="1"/>
  <c r="K123" i="21"/>
  <c r="L123" i="21" s="1"/>
  <c r="M123" i="21" s="1"/>
  <c r="K127" i="21"/>
  <c r="K131" i="21"/>
  <c r="K133" i="21"/>
  <c r="L133" i="21" s="1"/>
  <c r="M133" i="21" s="1"/>
  <c r="K137" i="21"/>
  <c r="K139" i="21"/>
  <c r="L139" i="21" s="1"/>
  <c r="M139" i="21" s="1"/>
  <c r="K145" i="21"/>
  <c r="K161" i="21"/>
  <c r="I161" i="21"/>
  <c r="J161" i="21" s="1"/>
  <c r="L166" i="21"/>
  <c r="L127" i="21"/>
  <c r="M127" i="21" s="1"/>
  <c r="L140" i="21"/>
  <c r="L155" i="21"/>
  <c r="L157" i="21"/>
  <c r="L106" i="21"/>
  <c r="M106" i="21" s="1"/>
  <c r="L107" i="21"/>
  <c r="AC66" i="14"/>
  <c r="AK66" i="14"/>
  <c r="W63" i="14"/>
  <c r="C59" i="14"/>
  <c r="F59" i="14"/>
  <c r="D59" i="14"/>
  <c r="E59" i="14"/>
  <c r="N51" i="14"/>
  <c r="P51" i="14"/>
  <c r="P54" i="14"/>
  <c r="M54" i="14"/>
  <c r="N52" i="14"/>
  <c r="N58" i="14"/>
  <c r="N63" i="14"/>
  <c r="M63" i="14"/>
  <c r="AF51" i="14"/>
  <c r="AJ51" i="14"/>
  <c r="AN51" i="14"/>
  <c r="AD52" i="14"/>
  <c r="AH52" i="14"/>
  <c r="AL52" i="14"/>
  <c r="AP52" i="14"/>
  <c r="AT52" i="14"/>
  <c r="N55" i="14"/>
  <c r="P55" i="14"/>
  <c r="M58" i="14"/>
  <c r="AU61" i="14"/>
  <c r="AQ61" i="14"/>
  <c r="AM61" i="14"/>
  <c r="AI61" i="14"/>
  <c r="AE61" i="14"/>
  <c r="AT61" i="14"/>
  <c r="AP61" i="14"/>
  <c r="AL61" i="14"/>
  <c r="AH61" i="14"/>
  <c r="AD61" i="14"/>
  <c r="AO61" i="14"/>
  <c r="AG61" i="14"/>
  <c r="AS61" i="14"/>
  <c r="AK61" i="14"/>
  <c r="AC61" i="14"/>
  <c r="AN61" i="14"/>
  <c r="AF61" i="14"/>
  <c r="AF52" i="14"/>
  <c r="AJ52" i="14"/>
  <c r="AN52" i="14"/>
  <c r="N53" i="14"/>
  <c r="P53" i="14"/>
  <c r="M56" i="14"/>
  <c r="N57" i="14"/>
  <c r="P57" i="14"/>
  <c r="AJ61" i="14"/>
  <c r="AR65" i="14"/>
  <c r="AN65" i="14"/>
  <c r="AQ65" i="14"/>
  <c r="AL65" i="14"/>
  <c r="AH65" i="14"/>
  <c r="AD65" i="14"/>
  <c r="AU65" i="14"/>
  <c r="AW65" i="14" s="1"/>
  <c r="AX65" i="14" s="1"/>
  <c r="AY65" i="14" s="1"/>
  <c r="AZ65" i="14" s="1"/>
  <c r="BA65" i="14" s="1"/>
  <c r="BB65" i="14" s="1"/>
  <c r="BC65" i="14" s="1"/>
  <c r="BD65" i="14" s="1"/>
  <c r="BE65" i="14" s="1"/>
  <c r="BF65" i="14" s="1"/>
  <c r="BG65" i="14" s="1"/>
  <c r="BH65" i="14" s="1"/>
  <c r="BI65" i="14" s="1"/>
  <c r="BJ65" i="14" s="1"/>
  <c r="BK65" i="14" s="1"/>
  <c r="BL65" i="14" s="1"/>
  <c r="BM65" i="14" s="1"/>
  <c r="BN65" i="14" s="1"/>
  <c r="BO65" i="14" s="1"/>
  <c r="BP65" i="14" s="1"/>
  <c r="BQ65" i="14" s="1"/>
  <c r="BR65" i="14" s="1"/>
  <c r="BS65" i="14" s="1"/>
  <c r="BT65" i="14" s="1"/>
  <c r="BU65" i="14" s="1"/>
  <c r="BV65" i="14" s="1"/>
  <c r="BW65" i="14" s="1"/>
  <c r="BX65" i="14" s="1"/>
  <c r="BY65" i="14" s="1"/>
  <c r="BZ65" i="14" s="1"/>
  <c r="CA65" i="14" s="1"/>
  <c r="CB65" i="14" s="1"/>
  <c r="CC65" i="14" s="1"/>
  <c r="CD65" i="14" s="1"/>
  <c r="CE65" i="14" s="1"/>
  <c r="CF65" i="14" s="1"/>
  <c r="CG65" i="14" s="1"/>
  <c r="CH65" i="14" s="1"/>
  <c r="CI65" i="14" s="1"/>
  <c r="CJ65" i="14" s="1"/>
  <c r="CK65" i="14" s="1"/>
  <c r="CL65" i="14" s="1"/>
  <c r="CM65" i="14" s="1"/>
  <c r="CN65" i="14" s="1"/>
  <c r="CO65" i="14" s="1"/>
  <c r="CP65" i="14" s="1"/>
  <c r="CQ65" i="14" s="1"/>
  <c r="CR65" i="14" s="1"/>
  <c r="CS65" i="14" s="1"/>
  <c r="CT65" i="14" s="1"/>
  <c r="CU65" i="14" s="1"/>
  <c r="CV65" i="14" s="1"/>
  <c r="CW65" i="14" s="1"/>
  <c r="CX65" i="14" s="1"/>
  <c r="CY65" i="14" s="1"/>
  <c r="CZ65" i="14" s="1"/>
  <c r="DA65" i="14" s="1"/>
  <c r="DB65" i="14" s="1"/>
  <c r="DC65" i="14" s="1"/>
  <c r="DD65" i="14" s="1"/>
  <c r="DE65" i="14" s="1"/>
  <c r="DF65" i="14" s="1"/>
  <c r="DG65" i="14" s="1"/>
  <c r="DH65" i="14" s="1"/>
  <c r="DI65" i="14" s="1"/>
  <c r="DJ65" i="14" s="1"/>
  <c r="DK65" i="14" s="1"/>
  <c r="DL65" i="14" s="1"/>
  <c r="DM65" i="14" s="1"/>
  <c r="DN65" i="14" s="1"/>
  <c r="DO65" i="14" s="1"/>
  <c r="DP65" i="14" s="1"/>
  <c r="DQ65" i="14" s="1"/>
  <c r="DR65" i="14" s="1"/>
  <c r="DS65" i="14" s="1"/>
  <c r="DT65" i="14" s="1"/>
  <c r="DU65" i="14" s="1"/>
  <c r="DV65" i="14" s="1"/>
  <c r="DW65" i="14" s="1"/>
  <c r="DX65" i="14" s="1"/>
  <c r="DY65" i="14" s="1"/>
  <c r="DZ65" i="14" s="1"/>
  <c r="EA65" i="14" s="1"/>
  <c r="EB65" i="14" s="1"/>
  <c r="EC65" i="14" s="1"/>
  <c r="ED65" i="14" s="1"/>
  <c r="EE65" i="14" s="1"/>
  <c r="EF65" i="14" s="1"/>
  <c r="EG65" i="14" s="1"/>
  <c r="EH65" i="14" s="1"/>
  <c r="EI65" i="14" s="1"/>
  <c r="EJ65" i="14" s="1"/>
  <c r="EK65" i="14" s="1"/>
  <c r="EL65" i="14" s="1"/>
  <c r="EM65" i="14" s="1"/>
  <c r="EN65" i="14" s="1"/>
  <c r="EO65" i="14" s="1"/>
  <c r="EP65" i="14" s="1"/>
  <c r="EQ65" i="14" s="1"/>
  <c r="ER65" i="14" s="1"/>
  <c r="ES65" i="14" s="1"/>
  <c r="ET65" i="14" s="1"/>
  <c r="EU65" i="14" s="1"/>
  <c r="EV65" i="14" s="1"/>
  <c r="EW65" i="14" s="1"/>
  <c r="EX65" i="14" s="1"/>
  <c r="EY65" i="14" s="1"/>
  <c r="EZ65" i="14" s="1"/>
  <c r="FA65" i="14" s="1"/>
  <c r="FB65" i="14" s="1"/>
  <c r="FC65" i="14" s="1"/>
  <c r="FD65" i="14" s="1"/>
  <c r="FE65" i="14" s="1"/>
  <c r="FF65" i="14" s="1"/>
  <c r="FG65" i="14" s="1"/>
  <c r="FH65" i="14" s="1"/>
  <c r="FI65" i="14" s="1"/>
  <c r="FJ65" i="14" s="1"/>
  <c r="FK65" i="14" s="1"/>
  <c r="FL65" i="14" s="1"/>
  <c r="FM65" i="14" s="1"/>
  <c r="FN65" i="14" s="1"/>
  <c r="FO65" i="14" s="1"/>
  <c r="FP65" i="14" s="1"/>
  <c r="FQ65" i="14" s="1"/>
  <c r="FR65" i="14" s="1"/>
  <c r="FS65" i="14" s="1"/>
  <c r="FT65" i="14" s="1"/>
  <c r="FU65" i="14" s="1"/>
  <c r="FV65" i="14" s="1"/>
  <c r="FW65" i="14" s="1"/>
  <c r="FX65" i="14" s="1"/>
  <c r="FY65" i="14" s="1"/>
  <c r="FZ65" i="14" s="1"/>
  <c r="GA65" i="14" s="1"/>
  <c r="GB65" i="14" s="1"/>
  <c r="GC65" i="14" s="1"/>
  <c r="GD65" i="14" s="1"/>
  <c r="GE65" i="14" s="1"/>
  <c r="GF65" i="14" s="1"/>
  <c r="GG65" i="14" s="1"/>
  <c r="GH65" i="14" s="1"/>
  <c r="GI65" i="14" s="1"/>
  <c r="GJ65" i="14" s="1"/>
  <c r="GK65" i="14" s="1"/>
  <c r="GL65" i="14" s="1"/>
  <c r="GM65" i="14" s="1"/>
  <c r="GN65" i="14" s="1"/>
  <c r="GO65" i="14" s="1"/>
  <c r="GP65" i="14" s="1"/>
  <c r="GQ65" i="14" s="1"/>
  <c r="GR65" i="14" s="1"/>
  <c r="AP65" i="14"/>
  <c r="AK65" i="14"/>
  <c r="AG65" i="14"/>
  <c r="AC65" i="14"/>
  <c r="AO65" i="14"/>
  <c r="AF65" i="14"/>
  <c r="AM65" i="14"/>
  <c r="AE65" i="14"/>
  <c r="AJ65" i="14"/>
  <c r="AI65" i="14"/>
  <c r="AA65" i="14"/>
  <c r="AS65" i="14"/>
  <c r="AT65" i="14"/>
  <c r="AF53" i="14"/>
  <c r="AJ53" i="14"/>
  <c r="AN53" i="14"/>
  <c r="AD54" i="14"/>
  <c r="AH54" i="14"/>
  <c r="AL54" i="14"/>
  <c r="AP54" i="14"/>
  <c r="AT54" i="14"/>
  <c r="AF55" i="14"/>
  <c r="AJ55" i="14"/>
  <c r="AN55" i="14"/>
  <c r="AD56" i="14"/>
  <c r="AH56" i="14"/>
  <c r="AL56" i="14"/>
  <c r="AP56" i="14"/>
  <c r="AT56" i="14"/>
  <c r="AF57" i="14"/>
  <c r="AJ57" i="14"/>
  <c r="AN57" i="14"/>
  <c r="AD58" i="14"/>
  <c r="AH58" i="14"/>
  <c r="AL58" i="14"/>
  <c r="AP58" i="14"/>
  <c r="AT58" i="14"/>
  <c r="N59" i="14"/>
  <c r="P60" i="14"/>
  <c r="AW61" i="14"/>
  <c r="AX61" i="14" s="1"/>
  <c r="AY61" i="14" s="1"/>
  <c r="AZ61" i="14" s="1"/>
  <c r="BA61" i="14" s="1"/>
  <c r="BB61" i="14" s="1"/>
  <c r="BC61" i="14" s="1"/>
  <c r="BD61" i="14" s="1"/>
  <c r="BE61" i="14" s="1"/>
  <c r="BF61" i="14" s="1"/>
  <c r="BG61" i="14" s="1"/>
  <c r="BH61" i="14" s="1"/>
  <c r="BI61" i="14" s="1"/>
  <c r="BJ61" i="14" s="1"/>
  <c r="BK61" i="14" s="1"/>
  <c r="BL61" i="14" s="1"/>
  <c r="BM61" i="14" s="1"/>
  <c r="BN61" i="14" s="1"/>
  <c r="BO61" i="14" s="1"/>
  <c r="BP61" i="14" s="1"/>
  <c r="BQ61" i="14" s="1"/>
  <c r="BR61" i="14" s="1"/>
  <c r="BS61" i="14" s="1"/>
  <c r="BT61" i="14" s="1"/>
  <c r="BU61" i="14" s="1"/>
  <c r="BV61" i="14" s="1"/>
  <c r="BW61" i="14" s="1"/>
  <c r="BX61" i="14" s="1"/>
  <c r="BY61" i="14" s="1"/>
  <c r="BZ61" i="14" s="1"/>
  <c r="CA61" i="14" s="1"/>
  <c r="CB61" i="14" s="1"/>
  <c r="CC61" i="14" s="1"/>
  <c r="CD61" i="14" s="1"/>
  <c r="CE61" i="14" s="1"/>
  <c r="CF61" i="14" s="1"/>
  <c r="CG61" i="14" s="1"/>
  <c r="CH61" i="14" s="1"/>
  <c r="CI61" i="14" s="1"/>
  <c r="CJ61" i="14" s="1"/>
  <c r="CK61" i="14" s="1"/>
  <c r="CL61" i="14" s="1"/>
  <c r="CM61" i="14" s="1"/>
  <c r="CN61" i="14" s="1"/>
  <c r="CO61" i="14" s="1"/>
  <c r="CP61" i="14" s="1"/>
  <c r="CQ61" i="14" s="1"/>
  <c r="CR61" i="14" s="1"/>
  <c r="CS61" i="14" s="1"/>
  <c r="CT61" i="14" s="1"/>
  <c r="CU61" i="14" s="1"/>
  <c r="CV61" i="14" s="1"/>
  <c r="CW61" i="14" s="1"/>
  <c r="CX61" i="14" s="1"/>
  <c r="CY61" i="14" s="1"/>
  <c r="CZ61" i="14" s="1"/>
  <c r="DA61" i="14" s="1"/>
  <c r="DB61" i="14" s="1"/>
  <c r="DC61" i="14" s="1"/>
  <c r="DD61" i="14" s="1"/>
  <c r="DE61" i="14" s="1"/>
  <c r="DF61" i="14" s="1"/>
  <c r="DG61" i="14" s="1"/>
  <c r="DH61" i="14" s="1"/>
  <c r="DI61" i="14" s="1"/>
  <c r="DJ61" i="14" s="1"/>
  <c r="DK61" i="14" s="1"/>
  <c r="DL61" i="14" s="1"/>
  <c r="DM61" i="14" s="1"/>
  <c r="DN61" i="14" s="1"/>
  <c r="DO61" i="14" s="1"/>
  <c r="DP61" i="14" s="1"/>
  <c r="DQ61" i="14" s="1"/>
  <c r="DR61" i="14" s="1"/>
  <c r="DS61" i="14" s="1"/>
  <c r="DT61" i="14" s="1"/>
  <c r="DU61" i="14" s="1"/>
  <c r="DV61" i="14" s="1"/>
  <c r="DW61" i="14" s="1"/>
  <c r="DX61" i="14" s="1"/>
  <c r="DY61" i="14" s="1"/>
  <c r="DZ61" i="14" s="1"/>
  <c r="EA61" i="14" s="1"/>
  <c r="EB61" i="14" s="1"/>
  <c r="EC61" i="14" s="1"/>
  <c r="ED61" i="14" s="1"/>
  <c r="EE61" i="14" s="1"/>
  <c r="EF61" i="14" s="1"/>
  <c r="EG61" i="14" s="1"/>
  <c r="EH61" i="14" s="1"/>
  <c r="EI61" i="14" s="1"/>
  <c r="EJ61" i="14" s="1"/>
  <c r="EK61" i="14" s="1"/>
  <c r="EL61" i="14" s="1"/>
  <c r="EM61" i="14" s="1"/>
  <c r="EN61" i="14" s="1"/>
  <c r="EO61" i="14" s="1"/>
  <c r="EP61" i="14" s="1"/>
  <c r="EQ61" i="14" s="1"/>
  <c r="ER61" i="14" s="1"/>
  <c r="ES61" i="14" s="1"/>
  <c r="ET61" i="14" s="1"/>
  <c r="EU61" i="14" s="1"/>
  <c r="EV61" i="14" s="1"/>
  <c r="EW61" i="14" s="1"/>
  <c r="EX61" i="14" s="1"/>
  <c r="EY61" i="14" s="1"/>
  <c r="EZ61" i="14" s="1"/>
  <c r="FA61" i="14" s="1"/>
  <c r="FB61" i="14" s="1"/>
  <c r="FC61" i="14" s="1"/>
  <c r="FD61" i="14" s="1"/>
  <c r="FE61" i="14" s="1"/>
  <c r="FF61" i="14" s="1"/>
  <c r="FG61" i="14" s="1"/>
  <c r="FH61" i="14" s="1"/>
  <c r="FI61" i="14" s="1"/>
  <c r="FJ61" i="14" s="1"/>
  <c r="FK61" i="14" s="1"/>
  <c r="FL61" i="14" s="1"/>
  <c r="FM61" i="14" s="1"/>
  <c r="FN61" i="14" s="1"/>
  <c r="FO61" i="14" s="1"/>
  <c r="FP61" i="14" s="1"/>
  <c r="FQ61" i="14" s="1"/>
  <c r="FR61" i="14" s="1"/>
  <c r="FS61" i="14" s="1"/>
  <c r="FT61" i="14" s="1"/>
  <c r="FU61" i="14" s="1"/>
  <c r="FV61" i="14" s="1"/>
  <c r="FW61" i="14" s="1"/>
  <c r="FX61" i="14" s="1"/>
  <c r="FY61" i="14" s="1"/>
  <c r="FZ61" i="14" s="1"/>
  <c r="GA61" i="14" s="1"/>
  <c r="GB61" i="14" s="1"/>
  <c r="GC61" i="14" s="1"/>
  <c r="GD61" i="14" s="1"/>
  <c r="GE61" i="14" s="1"/>
  <c r="GF61" i="14" s="1"/>
  <c r="GG61" i="14" s="1"/>
  <c r="GH61" i="14" s="1"/>
  <c r="GI61" i="14" s="1"/>
  <c r="GJ61" i="14" s="1"/>
  <c r="GK61" i="14" s="1"/>
  <c r="GL61" i="14" s="1"/>
  <c r="GM61" i="14" s="1"/>
  <c r="GN61" i="14" s="1"/>
  <c r="GO61" i="14" s="1"/>
  <c r="GP61" i="14" s="1"/>
  <c r="GQ61" i="14" s="1"/>
  <c r="GR61" i="14" s="1"/>
  <c r="AF54" i="14"/>
  <c r="AJ54" i="14"/>
  <c r="AN54" i="14"/>
  <c r="AF56" i="14"/>
  <c r="AJ56" i="14"/>
  <c r="AN56" i="14"/>
  <c r="AF58" i="14"/>
  <c r="AJ58" i="14"/>
  <c r="AN58" i="14"/>
  <c r="P59" i="14"/>
  <c r="G61" i="14"/>
  <c r="C61" i="14"/>
  <c r="F61" i="14"/>
  <c r="D61" i="14"/>
  <c r="AS63" i="14"/>
  <c r="AO63" i="14"/>
  <c r="AK63" i="14"/>
  <c r="AT63" i="14"/>
  <c r="AN63" i="14"/>
  <c r="AI63" i="14"/>
  <c r="AE63" i="14"/>
  <c r="AR63" i="14"/>
  <c r="AM63" i="14"/>
  <c r="AH63" i="14"/>
  <c r="AD63" i="14"/>
  <c r="AQ63" i="14"/>
  <c r="AG63" i="14"/>
  <c r="AL63" i="14"/>
  <c r="AC63" i="14"/>
  <c r="AU63" i="14"/>
  <c r="AF59" i="14"/>
  <c r="AJ59" i="14"/>
  <c r="AN59" i="14"/>
  <c r="AR59" i="14"/>
  <c r="AD60" i="14"/>
  <c r="AH60" i="14"/>
  <c r="AL60" i="14"/>
  <c r="AP60" i="14"/>
  <c r="AT60" i="14"/>
  <c r="S61" i="14"/>
  <c r="U62" i="14"/>
  <c r="G63" i="14"/>
  <c r="C63" i="14"/>
  <c r="F63" i="14"/>
  <c r="S63" i="14"/>
  <c r="AW63" i="14"/>
  <c r="AX63" i="14" s="1"/>
  <c r="AY63" i="14" s="1"/>
  <c r="AZ63" i="14" s="1"/>
  <c r="BA63" i="14" s="1"/>
  <c r="BB63" i="14" s="1"/>
  <c r="BC63" i="14" s="1"/>
  <c r="BD63" i="14" s="1"/>
  <c r="BE63" i="14" s="1"/>
  <c r="BF63" i="14" s="1"/>
  <c r="BG63" i="14" s="1"/>
  <c r="BH63" i="14" s="1"/>
  <c r="BI63" i="14" s="1"/>
  <c r="BJ63" i="14" s="1"/>
  <c r="BK63" i="14" s="1"/>
  <c r="BL63" i="14" s="1"/>
  <c r="BM63" i="14" s="1"/>
  <c r="BN63" i="14" s="1"/>
  <c r="BO63" i="14" s="1"/>
  <c r="BP63" i="14" s="1"/>
  <c r="BQ63" i="14" s="1"/>
  <c r="BR63" i="14" s="1"/>
  <c r="BS63" i="14" s="1"/>
  <c r="BT63" i="14" s="1"/>
  <c r="BU63" i="14" s="1"/>
  <c r="BV63" i="14" s="1"/>
  <c r="BW63" i="14" s="1"/>
  <c r="BX63" i="14" s="1"/>
  <c r="BY63" i="14" s="1"/>
  <c r="BZ63" i="14" s="1"/>
  <c r="CA63" i="14" s="1"/>
  <c r="CB63" i="14" s="1"/>
  <c r="CC63" i="14" s="1"/>
  <c r="CD63" i="14" s="1"/>
  <c r="CE63" i="14" s="1"/>
  <c r="CF63" i="14" s="1"/>
  <c r="CG63" i="14" s="1"/>
  <c r="CH63" i="14" s="1"/>
  <c r="CI63" i="14" s="1"/>
  <c r="CJ63" i="14" s="1"/>
  <c r="CK63" i="14" s="1"/>
  <c r="CL63" i="14" s="1"/>
  <c r="CM63" i="14" s="1"/>
  <c r="CN63" i="14" s="1"/>
  <c r="CO63" i="14" s="1"/>
  <c r="CP63" i="14" s="1"/>
  <c r="CQ63" i="14" s="1"/>
  <c r="CR63" i="14" s="1"/>
  <c r="CS63" i="14" s="1"/>
  <c r="CT63" i="14" s="1"/>
  <c r="CU63" i="14" s="1"/>
  <c r="CV63" i="14" s="1"/>
  <c r="CW63" i="14" s="1"/>
  <c r="CX63" i="14" s="1"/>
  <c r="CY63" i="14" s="1"/>
  <c r="CZ63" i="14" s="1"/>
  <c r="DA63" i="14" s="1"/>
  <c r="DB63" i="14" s="1"/>
  <c r="DC63" i="14" s="1"/>
  <c r="DD63" i="14" s="1"/>
  <c r="DE63" i="14" s="1"/>
  <c r="DF63" i="14" s="1"/>
  <c r="DG63" i="14" s="1"/>
  <c r="DH63" i="14" s="1"/>
  <c r="DI63" i="14" s="1"/>
  <c r="DJ63" i="14" s="1"/>
  <c r="DK63" i="14" s="1"/>
  <c r="DL63" i="14" s="1"/>
  <c r="DM63" i="14" s="1"/>
  <c r="DN63" i="14" s="1"/>
  <c r="DO63" i="14" s="1"/>
  <c r="DP63" i="14" s="1"/>
  <c r="DQ63" i="14" s="1"/>
  <c r="DR63" i="14" s="1"/>
  <c r="DS63" i="14" s="1"/>
  <c r="DT63" i="14" s="1"/>
  <c r="DU63" i="14" s="1"/>
  <c r="DV63" i="14" s="1"/>
  <c r="DW63" i="14" s="1"/>
  <c r="DX63" i="14" s="1"/>
  <c r="DY63" i="14" s="1"/>
  <c r="DZ63" i="14" s="1"/>
  <c r="EA63" i="14" s="1"/>
  <c r="EB63" i="14" s="1"/>
  <c r="EC63" i="14" s="1"/>
  <c r="ED63" i="14" s="1"/>
  <c r="EE63" i="14" s="1"/>
  <c r="EF63" i="14" s="1"/>
  <c r="EG63" i="14" s="1"/>
  <c r="EH63" i="14" s="1"/>
  <c r="EI63" i="14" s="1"/>
  <c r="EJ63" i="14" s="1"/>
  <c r="EK63" i="14" s="1"/>
  <c r="EL63" i="14" s="1"/>
  <c r="EM63" i="14" s="1"/>
  <c r="EN63" i="14" s="1"/>
  <c r="EO63" i="14" s="1"/>
  <c r="EP63" i="14" s="1"/>
  <c r="EQ63" i="14" s="1"/>
  <c r="ER63" i="14" s="1"/>
  <c r="ES63" i="14" s="1"/>
  <c r="ET63" i="14" s="1"/>
  <c r="EU63" i="14" s="1"/>
  <c r="EV63" i="14" s="1"/>
  <c r="EW63" i="14" s="1"/>
  <c r="EX63" i="14" s="1"/>
  <c r="EY63" i="14" s="1"/>
  <c r="EZ63" i="14" s="1"/>
  <c r="FA63" i="14" s="1"/>
  <c r="FB63" i="14" s="1"/>
  <c r="FC63" i="14" s="1"/>
  <c r="FD63" i="14" s="1"/>
  <c r="FE63" i="14" s="1"/>
  <c r="FF63" i="14" s="1"/>
  <c r="FG63" i="14" s="1"/>
  <c r="FH63" i="14" s="1"/>
  <c r="FI63" i="14" s="1"/>
  <c r="FJ63" i="14" s="1"/>
  <c r="FK63" i="14" s="1"/>
  <c r="FL63" i="14" s="1"/>
  <c r="FM63" i="14" s="1"/>
  <c r="FN63" i="14" s="1"/>
  <c r="FO63" i="14" s="1"/>
  <c r="FP63" i="14" s="1"/>
  <c r="FQ63" i="14" s="1"/>
  <c r="FR63" i="14" s="1"/>
  <c r="FS63" i="14" s="1"/>
  <c r="FT63" i="14" s="1"/>
  <c r="FU63" i="14" s="1"/>
  <c r="FV63" i="14" s="1"/>
  <c r="FW63" i="14" s="1"/>
  <c r="FX63" i="14" s="1"/>
  <c r="FY63" i="14" s="1"/>
  <c r="FZ63" i="14" s="1"/>
  <c r="GA63" i="14" s="1"/>
  <c r="GB63" i="14" s="1"/>
  <c r="GC63" i="14" s="1"/>
  <c r="GD63" i="14" s="1"/>
  <c r="GE63" i="14" s="1"/>
  <c r="GF63" i="14" s="1"/>
  <c r="GG63" i="14" s="1"/>
  <c r="GH63" i="14" s="1"/>
  <c r="GI63" i="14" s="1"/>
  <c r="GJ63" i="14" s="1"/>
  <c r="GK63" i="14" s="1"/>
  <c r="GL63" i="14" s="1"/>
  <c r="GM63" i="14" s="1"/>
  <c r="GN63" i="14" s="1"/>
  <c r="GO63" i="14" s="1"/>
  <c r="GP63" i="14" s="1"/>
  <c r="GQ63" i="14" s="1"/>
  <c r="GR63" i="14" s="1"/>
  <c r="AD59" i="14"/>
  <c r="AH59" i="14"/>
  <c r="AL59" i="14"/>
  <c r="AP59" i="14"/>
  <c r="AF60" i="14"/>
  <c r="AJ60" i="14"/>
  <c r="AN60" i="14"/>
  <c r="AA61" i="14"/>
  <c r="K63" i="14"/>
  <c r="AA63" i="14"/>
  <c r="AF62" i="14"/>
  <c r="AJ62" i="14"/>
  <c r="AN62" i="14"/>
  <c r="AR62" i="14"/>
  <c r="F65" i="14"/>
  <c r="E65" i="14"/>
  <c r="D65" i="14"/>
  <c r="C65" i="14"/>
  <c r="N65" i="14"/>
  <c r="M65" i="14"/>
  <c r="AC62" i="14"/>
  <c r="AG62" i="14"/>
  <c r="AK62" i="14"/>
  <c r="AO62" i="14"/>
  <c r="C64" i="14"/>
  <c r="AE64" i="14"/>
  <c r="AI64" i="14"/>
  <c r="AM64" i="14"/>
  <c r="AQ64" i="14"/>
  <c r="AU64" i="14"/>
  <c r="AW64" i="14" s="1"/>
  <c r="AX64" i="14" s="1"/>
  <c r="AY64" i="14" s="1"/>
  <c r="AZ64" i="14" s="1"/>
  <c r="BA64" i="14" s="1"/>
  <c r="BB64" i="14" s="1"/>
  <c r="BC64" i="14" s="1"/>
  <c r="BD64" i="14" s="1"/>
  <c r="BE64" i="14" s="1"/>
  <c r="BF64" i="14" s="1"/>
  <c r="BG64" i="14" s="1"/>
  <c r="BH64" i="14" s="1"/>
  <c r="BI64" i="14" s="1"/>
  <c r="BJ64" i="14" s="1"/>
  <c r="BK64" i="14" s="1"/>
  <c r="BL64" i="14" s="1"/>
  <c r="BM64" i="14" s="1"/>
  <c r="BN64" i="14" s="1"/>
  <c r="BO64" i="14" s="1"/>
  <c r="BP64" i="14" s="1"/>
  <c r="BQ64" i="14" s="1"/>
  <c r="BR64" i="14" s="1"/>
  <c r="BS64" i="14" s="1"/>
  <c r="BT64" i="14" s="1"/>
  <c r="BU64" i="14" s="1"/>
  <c r="BV64" i="14" s="1"/>
  <c r="BW64" i="14" s="1"/>
  <c r="BX64" i="14" s="1"/>
  <c r="BY64" i="14" s="1"/>
  <c r="BZ64" i="14" s="1"/>
  <c r="CA64" i="14" s="1"/>
  <c r="CB64" i="14" s="1"/>
  <c r="CC64" i="14" s="1"/>
  <c r="CD64" i="14" s="1"/>
  <c r="CE64" i="14" s="1"/>
  <c r="CF64" i="14" s="1"/>
  <c r="CG64" i="14" s="1"/>
  <c r="CH64" i="14" s="1"/>
  <c r="CI64" i="14" s="1"/>
  <c r="CJ64" i="14" s="1"/>
  <c r="CK64" i="14" s="1"/>
  <c r="CL64" i="14" s="1"/>
  <c r="CM64" i="14" s="1"/>
  <c r="CN64" i="14" s="1"/>
  <c r="CO64" i="14" s="1"/>
  <c r="CP64" i="14" s="1"/>
  <c r="CQ64" i="14" s="1"/>
  <c r="CR64" i="14" s="1"/>
  <c r="CS64" i="14" s="1"/>
  <c r="CT64" i="14" s="1"/>
  <c r="CU64" i="14" s="1"/>
  <c r="CV64" i="14" s="1"/>
  <c r="CW64" i="14" s="1"/>
  <c r="CX64" i="14" s="1"/>
  <c r="CY64" i="14" s="1"/>
  <c r="CZ64" i="14" s="1"/>
  <c r="DA64" i="14" s="1"/>
  <c r="DB64" i="14" s="1"/>
  <c r="DC64" i="14" s="1"/>
  <c r="DD64" i="14" s="1"/>
  <c r="DE64" i="14" s="1"/>
  <c r="DF64" i="14" s="1"/>
  <c r="DG64" i="14" s="1"/>
  <c r="DH64" i="14" s="1"/>
  <c r="DI64" i="14" s="1"/>
  <c r="DJ64" i="14" s="1"/>
  <c r="DK64" i="14" s="1"/>
  <c r="DL64" i="14" s="1"/>
  <c r="DM64" i="14" s="1"/>
  <c r="DN64" i="14" s="1"/>
  <c r="DO64" i="14" s="1"/>
  <c r="DP64" i="14" s="1"/>
  <c r="DQ64" i="14" s="1"/>
  <c r="DR64" i="14" s="1"/>
  <c r="DS64" i="14" s="1"/>
  <c r="DT64" i="14" s="1"/>
  <c r="DU64" i="14" s="1"/>
  <c r="DV64" i="14" s="1"/>
  <c r="DW64" i="14" s="1"/>
  <c r="DX64" i="14" s="1"/>
  <c r="DY64" i="14" s="1"/>
  <c r="DZ64" i="14" s="1"/>
  <c r="EA64" i="14" s="1"/>
  <c r="EB64" i="14" s="1"/>
  <c r="EC64" i="14" s="1"/>
  <c r="ED64" i="14" s="1"/>
  <c r="EE64" i="14" s="1"/>
  <c r="EF64" i="14" s="1"/>
  <c r="EG64" i="14" s="1"/>
  <c r="EH64" i="14" s="1"/>
  <c r="EI64" i="14" s="1"/>
  <c r="EJ64" i="14" s="1"/>
  <c r="EK64" i="14" s="1"/>
  <c r="EL64" i="14" s="1"/>
  <c r="EM64" i="14" s="1"/>
  <c r="EN64" i="14" s="1"/>
  <c r="EO64" i="14" s="1"/>
  <c r="EP64" i="14" s="1"/>
  <c r="EQ64" i="14" s="1"/>
  <c r="ER64" i="14" s="1"/>
  <c r="ES64" i="14" s="1"/>
  <c r="ET64" i="14" s="1"/>
  <c r="EU64" i="14" s="1"/>
  <c r="EV64" i="14" s="1"/>
  <c r="EW64" i="14" s="1"/>
  <c r="EX64" i="14" s="1"/>
  <c r="EY64" i="14" s="1"/>
  <c r="EZ64" i="14" s="1"/>
  <c r="FA64" i="14" s="1"/>
  <c r="FB64" i="14" s="1"/>
  <c r="FC64" i="14" s="1"/>
  <c r="FD64" i="14" s="1"/>
  <c r="FE64" i="14" s="1"/>
  <c r="FF64" i="14" s="1"/>
  <c r="FG64" i="14" s="1"/>
  <c r="FH64" i="14" s="1"/>
  <c r="FI64" i="14" s="1"/>
  <c r="FJ64" i="14" s="1"/>
  <c r="FK64" i="14" s="1"/>
  <c r="FL64" i="14" s="1"/>
  <c r="FM64" i="14" s="1"/>
  <c r="FN64" i="14" s="1"/>
  <c r="FO64" i="14" s="1"/>
  <c r="FP64" i="14" s="1"/>
  <c r="FQ64" i="14" s="1"/>
  <c r="FR64" i="14" s="1"/>
  <c r="FS64" i="14" s="1"/>
  <c r="FT64" i="14" s="1"/>
  <c r="FU64" i="14" s="1"/>
  <c r="FV64" i="14" s="1"/>
  <c r="FW64" i="14" s="1"/>
  <c r="FX64" i="14" s="1"/>
  <c r="FY64" i="14" s="1"/>
  <c r="FZ64" i="14" s="1"/>
  <c r="GA64" i="14" s="1"/>
  <c r="GB64" i="14" s="1"/>
  <c r="GC64" i="14" s="1"/>
  <c r="GD64" i="14" s="1"/>
  <c r="GE64" i="14" s="1"/>
  <c r="GF64" i="14" s="1"/>
  <c r="GG64" i="14" s="1"/>
  <c r="GH64" i="14" s="1"/>
  <c r="GI64" i="14" s="1"/>
  <c r="GJ64" i="14" s="1"/>
  <c r="GK64" i="14" s="1"/>
  <c r="GL64" i="14" s="1"/>
  <c r="GM64" i="14" s="1"/>
  <c r="GN64" i="14" s="1"/>
  <c r="GO64" i="14" s="1"/>
  <c r="GP64" i="14" s="1"/>
  <c r="GQ64" i="14" s="1"/>
  <c r="GR64" i="14" s="1"/>
  <c r="P66" i="14"/>
  <c r="M66" i="14"/>
  <c r="AF64" i="14"/>
  <c r="AJ64" i="14"/>
  <c r="AN64" i="14"/>
  <c r="N66" i="14"/>
  <c r="AD66" i="14"/>
  <c r="AH66" i="14"/>
  <c r="AL66" i="14"/>
  <c r="AP66" i="14"/>
  <c r="AT66" i="14"/>
  <c r="AF66" i="14"/>
  <c r="AJ66" i="14"/>
  <c r="AN66" i="14"/>
  <c r="W42" i="14"/>
  <c r="Y43" i="14"/>
  <c r="F43" i="14"/>
  <c r="M43" i="14"/>
  <c r="AS43" i="14"/>
  <c r="AP43" i="14"/>
  <c r="P43" i="14"/>
  <c r="AC43" i="14"/>
  <c r="AK43" i="14"/>
  <c r="AR43" i="14"/>
  <c r="AH43" i="14"/>
  <c r="S43" i="14"/>
  <c r="AD43" i="14"/>
  <c r="AL43" i="14"/>
  <c r="AT43" i="14"/>
  <c r="E42" i="14"/>
  <c r="G42" i="14"/>
  <c r="M42" i="14"/>
  <c r="U42" i="14"/>
  <c r="AV19" i="14"/>
  <c r="C42" i="14"/>
  <c r="S42" i="14"/>
  <c r="Y42" i="14"/>
  <c r="F42" i="14"/>
  <c r="AO42" i="14"/>
  <c r="D42" i="14"/>
  <c r="K42" i="14"/>
  <c r="AG42" i="14"/>
  <c r="AT42" i="14"/>
  <c r="AC42" i="14"/>
  <c r="AK42" i="14"/>
  <c r="AS42" i="14"/>
  <c r="AI42" i="14"/>
  <c r="AQ42" i="14"/>
  <c r="AE42" i="14"/>
  <c r="AM42" i="14"/>
  <c r="AU42" i="14"/>
  <c r="AW42" i="14" s="1"/>
  <c r="AX42" i="14" s="1"/>
  <c r="AY42" i="14" s="1"/>
  <c r="AZ42" i="14" s="1"/>
  <c r="BA42" i="14" s="1"/>
  <c r="BB42" i="14" s="1"/>
  <c r="BC42" i="14" s="1"/>
  <c r="BD42" i="14" s="1"/>
  <c r="BE42" i="14" s="1"/>
  <c r="BF42" i="14" s="1"/>
  <c r="BG42" i="14" s="1"/>
  <c r="BH42" i="14" s="1"/>
  <c r="BI42" i="14" s="1"/>
  <c r="BJ42" i="14" s="1"/>
  <c r="BK42" i="14" s="1"/>
  <c r="BL42" i="14" s="1"/>
  <c r="BM42" i="14" s="1"/>
  <c r="BN42" i="14" s="1"/>
  <c r="BO42" i="14" s="1"/>
  <c r="BP42" i="14" s="1"/>
  <c r="BQ42" i="14" s="1"/>
  <c r="BR42" i="14" s="1"/>
  <c r="BS42" i="14" s="1"/>
  <c r="BT42" i="14" s="1"/>
  <c r="BU42" i="14" s="1"/>
  <c r="BV42" i="14" s="1"/>
  <c r="BW42" i="14" s="1"/>
  <c r="BX42" i="14" s="1"/>
  <c r="BY42" i="14" s="1"/>
  <c r="BZ42" i="14" s="1"/>
  <c r="CA42" i="14" s="1"/>
  <c r="CB42" i="14" s="1"/>
  <c r="CC42" i="14" s="1"/>
  <c r="CD42" i="14" s="1"/>
  <c r="CE42" i="14" s="1"/>
  <c r="CF42" i="14" s="1"/>
  <c r="CG42" i="14" s="1"/>
  <c r="CH42" i="14" s="1"/>
  <c r="CI42" i="14" s="1"/>
  <c r="CJ42" i="14" s="1"/>
  <c r="CK42" i="14" s="1"/>
  <c r="CL42" i="14" s="1"/>
  <c r="CM42" i="14" s="1"/>
  <c r="CN42" i="14" s="1"/>
  <c r="CO42" i="14" s="1"/>
  <c r="CP42" i="14" s="1"/>
  <c r="CQ42" i="14" s="1"/>
  <c r="CR42" i="14" s="1"/>
  <c r="CS42" i="14" s="1"/>
  <c r="CT42" i="14" s="1"/>
  <c r="CU42" i="14" s="1"/>
  <c r="CV42" i="14" s="1"/>
  <c r="CW42" i="14" s="1"/>
  <c r="CX42" i="14" s="1"/>
  <c r="CY42" i="14" s="1"/>
  <c r="CZ42" i="14" s="1"/>
  <c r="DA42" i="14" s="1"/>
  <c r="DB42" i="14" s="1"/>
  <c r="DC42" i="14" s="1"/>
  <c r="DD42" i="14" s="1"/>
  <c r="DE42" i="14" s="1"/>
  <c r="DF42" i="14" s="1"/>
  <c r="DG42" i="14" s="1"/>
  <c r="DH42" i="14" s="1"/>
  <c r="DI42" i="14" s="1"/>
  <c r="DJ42" i="14" s="1"/>
  <c r="DK42" i="14" s="1"/>
  <c r="DL42" i="14" s="1"/>
  <c r="DM42" i="14" s="1"/>
  <c r="DN42" i="14" s="1"/>
  <c r="DO42" i="14" s="1"/>
  <c r="DP42" i="14" s="1"/>
  <c r="DQ42" i="14" s="1"/>
  <c r="DR42" i="14" s="1"/>
  <c r="DS42" i="14" s="1"/>
  <c r="DT42" i="14" s="1"/>
  <c r="DU42" i="14" s="1"/>
  <c r="DV42" i="14" s="1"/>
  <c r="DW42" i="14" s="1"/>
  <c r="DX42" i="14" s="1"/>
  <c r="DY42" i="14" s="1"/>
  <c r="DZ42" i="14" s="1"/>
  <c r="EA42" i="14" s="1"/>
  <c r="EB42" i="14" s="1"/>
  <c r="EC42" i="14" s="1"/>
  <c r="ED42" i="14" s="1"/>
  <c r="EE42" i="14" s="1"/>
  <c r="EF42" i="14" s="1"/>
  <c r="EG42" i="14" s="1"/>
  <c r="EH42" i="14" s="1"/>
  <c r="EI42" i="14" s="1"/>
  <c r="EJ42" i="14" s="1"/>
  <c r="EK42" i="14" s="1"/>
  <c r="EL42" i="14" s="1"/>
  <c r="EM42" i="14" s="1"/>
  <c r="EN42" i="14" s="1"/>
  <c r="EO42" i="14" s="1"/>
  <c r="EP42" i="14" s="1"/>
  <c r="EQ42" i="14" s="1"/>
  <c r="ER42" i="14" s="1"/>
  <c r="ES42" i="14" s="1"/>
  <c r="ET42" i="14" s="1"/>
  <c r="EU42" i="14" s="1"/>
  <c r="EV42" i="14" s="1"/>
  <c r="EW42" i="14" s="1"/>
  <c r="EX42" i="14" s="1"/>
  <c r="EY42" i="14" s="1"/>
  <c r="EZ42" i="14" s="1"/>
  <c r="FA42" i="14" s="1"/>
  <c r="FB42" i="14" s="1"/>
  <c r="FC42" i="14" s="1"/>
  <c r="FD42" i="14" s="1"/>
  <c r="FE42" i="14" s="1"/>
  <c r="FF42" i="14" s="1"/>
  <c r="FG42" i="14" s="1"/>
  <c r="FH42" i="14" s="1"/>
  <c r="FI42" i="14" s="1"/>
  <c r="FJ42" i="14" s="1"/>
  <c r="FK42" i="14" s="1"/>
  <c r="FL42" i="14" s="1"/>
  <c r="FM42" i="14" s="1"/>
  <c r="FN42" i="14" s="1"/>
  <c r="FO42" i="14" s="1"/>
  <c r="FP42" i="14" s="1"/>
  <c r="FQ42" i="14" s="1"/>
  <c r="FR42" i="14" s="1"/>
  <c r="FS42" i="14" s="1"/>
  <c r="FT42" i="14" s="1"/>
  <c r="FU42" i="14" s="1"/>
  <c r="FV42" i="14" s="1"/>
  <c r="FW42" i="14" s="1"/>
  <c r="FX42" i="14" s="1"/>
  <c r="FY42" i="14" s="1"/>
  <c r="FZ42" i="14" s="1"/>
  <c r="GA42" i="14" s="1"/>
  <c r="GB42" i="14" s="1"/>
  <c r="GC42" i="14" s="1"/>
  <c r="GD42" i="14" s="1"/>
  <c r="GE42" i="14" s="1"/>
  <c r="GF42" i="14" s="1"/>
  <c r="GG42" i="14" s="1"/>
  <c r="GH42" i="14" s="1"/>
  <c r="GI42" i="14" s="1"/>
  <c r="GJ42" i="14" s="1"/>
  <c r="GK42" i="14" s="1"/>
  <c r="GL42" i="14" s="1"/>
  <c r="GM42" i="14" s="1"/>
  <c r="GN42" i="14" s="1"/>
  <c r="GO42" i="14" s="1"/>
  <c r="GP42" i="14" s="1"/>
  <c r="GQ42" i="14" s="1"/>
  <c r="GR42" i="14" s="1"/>
  <c r="P37" i="14"/>
  <c r="P35" i="14"/>
  <c r="AA29" i="14"/>
  <c r="N28" i="14"/>
  <c r="M28" i="14"/>
  <c r="AJ28" i="14"/>
  <c r="K31" i="14"/>
  <c r="N31" i="14"/>
  <c r="M31" i="14"/>
  <c r="G33" i="14"/>
  <c r="C33" i="14"/>
  <c r="F33" i="14"/>
  <c r="E33" i="14"/>
  <c r="D33" i="14"/>
  <c r="N35" i="14"/>
  <c r="M35" i="14"/>
  <c r="C28" i="14"/>
  <c r="AE28" i="14"/>
  <c r="AM28" i="14"/>
  <c r="AU28" i="14"/>
  <c r="N37" i="14"/>
  <c r="M37" i="14"/>
  <c r="AF28" i="14"/>
  <c r="AW28" i="14"/>
  <c r="AX28" i="14" s="1"/>
  <c r="AY28" i="14" s="1"/>
  <c r="AZ28" i="14" s="1"/>
  <c r="BA28" i="14" s="1"/>
  <c r="BB28" i="14" s="1"/>
  <c r="BC28" i="14" s="1"/>
  <c r="BD28" i="14" s="1"/>
  <c r="BE28" i="14" s="1"/>
  <c r="BF28" i="14" s="1"/>
  <c r="BG28" i="14" s="1"/>
  <c r="BH28" i="14" s="1"/>
  <c r="BI28" i="14" s="1"/>
  <c r="BJ28" i="14" s="1"/>
  <c r="BK28" i="14" s="1"/>
  <c r="BL28" i="14" s="1"/>
  <c r="BM28" i="14" s="1"/>
  <c r="BN28" i="14" s="1"/>
  <c r="BO28" i="14" s="1"/>
  <c r="BP28" i="14" s="1"/>
  <c r="BQ28" i="14" s="1"/>
  <c r="BR28" i="14" s="1"/>
  <c r="BS28" i="14" s="1"/>
  <c r="BT28" i="14" s="1"/>
  <c r="BU28" i="14" s="1"/>
  <c r="BV28" i="14" s="1"/>
  <c r="BW28" i="14" s="1"/>
  <c r="BX28" i="14" s="1"/>
  <c r="BY28" i="14" s="1"/>
  <c r="BZ28" i="14" s="1"/>
  <c r="CA28" i="14" s="1"/>
  <c r="CB28" i="14" s="1"/>
  <c r="CC28" i="14" s="1"/>
  <c r="CD28" i="14" s="1"/>
  <c r="CE28" i="14" s="1"/>
  <c r="CF28" i="14" s="1"/>
  <c r="CG28" i="14" s="1"/>
  <c r="CH28" i="14" s="1"/>
  <c r="CI28" i="14" s="1"/>
  <c r="CJ28" i="14" s="1"/>
  <c r="CK28" i="14" s="1"/>
  <c r="CL28" i="14" s="1"/>
  <c r="CM28" i="14" s="1"/>
  <c r="CN28" i="14" s="1"/>
  <c r="CO28" i="14" s="1"/>
  <c r="CP28" i="14" s="1"/>
  <c r="CQ28" i="14" s="1"/>
  <c r="CR28" i="14" s="1"/>
  <c r="CS28" i="14" s="1"/>
  <c r="CT28" i="14" s="1"/>
  <c r="CU28" i="14" s="1"/>
  <c r="CV28" i="14" s="1"/>
  <c r="CW28" i="14" s="1"/>
  <c r="CX28" i="14" s="1"/>
  <c r="CY28" i="14" s="1"/>
  <c r="CZ28" i="14" s="1"/>
  <c r="DA28" i="14" s="1"/>
  <c r="DB28" i="14" s="1"/>
  <c r="DC28" i="14" s="1"/>
  <c r="DD28" i="14" s="1"/>
  <c r="DE28" i="14" s="1"/>
  <c r="DF28" i="14" s="1"/>
  <c r="DG28" i="14" s="1"/>
  <c r="DH28" i="14" s="1"/>
  <c r="DI28" i="14" s="1"/>
  <c r="DJ28" i="14" s="1"/>
  <c r="DK28" i="14" s="1"/>
  <c r="DL28" i="14" s="1"/>
  <c r="DM28" i="14" s="1"/>
  <c r="DN28" i="14" s="1"/>
  <c r="DO28" i="14" s="1"/>
  <c r="DP28" i="14" s="1"/>
  <c r="DQ28" i="14" s="1"/>
  <c r="DR28" i="14" s="1"/>
  <c r="DS28" i="14" s="1"/>
  <c r="DT28" i="14" s="1"/>
  <c r="DU28" i="14" s="1"/>
  <c r="DV28" i="14" s="1"/>
  <c r="DW28" i="14" s="1"/>
  <c r="DX28" i="14" s="1"/>
  <c r="DY28" i="14" s="1"/>
  <c r="DZ28" i="14" s="1"/>
  <c r="EA28" i="14" s="1"/>
  <c r="EB28" i="14" s="1"/>
  <c r="EC28" i="14" s="1"/>
  <c r="ED28" i="14" s="1"/>
  <c r="EE28" i="14" s="1"/>
  <c r="EF28" i="14" s="1"/>
  <c r="EG28" i="14" s="1"/>
  <c r="EH28" i="14" s="1"/>
  <c r="EI28" i="14" s="1"/>
  <c r="EJ28" i="14" s="1"/>
  <c r="EK28" i="14" s="1"/>
  <c r="EL28" i="14" s="1"/>
  <c r="EM28" i="14" s="1"/>
  <c r="EN28" i="14" s="1"/>
  <c r="EO28" i="14" s="1"/>
  <c r="EP28" i="14" s="1"/>
  <c r="EQ28" i="14" s="1"/>
  <c r="ER28" i="14" s="1"/>
  <c r="ES28" i="14" s="1"/>
  <c r="ET28" i="14" s="1"/>
  <c r="EU28" i="14" s="1"/>
  <c r="EV28" i="14" s="1"/>
  <c r="EW28" i="14" s="1"/>
  <c r="EX28" i="14" s="1"/>
  <c r="EY28" i="14" s="1"/>
  <c r="EZ28" i="14" s="1"/>
  <c r="FA28" i="14" s="1"/>
  <c r="FB28" i="14" s="1"/>
  <c r="FC28" i="14" s="1"/>
  <c r="FD28" i="14" s="1"/>
  <c r="FE28" i="14" s="1"/>
  <c r="FF28" i="14" s="1"/>
  <c r="FG28" i="14" s="1"/>
  <c r="FH28" i="14" s="1"/>
  <c r="FI28" i="14" s="1"/>
  <c r="FJ28" i="14" s="1"/>
  <c r="FK28" i="14" s="1"/>
  <c r="FL28" i="14" s="1"/>
  <c r="FM28" i="14" s="1"/>
  <c r="FN28" i="14" s="1"/>
  <c r="FO28" i="14" s="1"/>
  <c r="FP28" i="14" s="1"/>
  <c r="FQ28" i="14" s="1"/>
  <c r="FR28" i="14" s="1"/>
  <c r="FS28" i="14" s="1"/>
  <c r="FT28" i="14" s="1"/>
  <c r="FU28" i="14" s="1"/>
  <c r="FV28" i="14" s="1"/>
  <c r="FW28" i="14" s="1"/>
  <c r="FX28" i="14" s="1"/>
  <c r="FY28" i="14" s="1"/>
  <c r="FZ28" i="14" s="1"/>
  <c r="GA28" i="14" s="1"/>
  <c r="GB28" i="14" s="1"/>
  <c r="GC28" i="14" s="1"/>
  <c r="GD28" i="14" s="1"/>
  <c r="GE28" i="14" s="1"/>
  <c r="GF28" i="14" s="1"/>
  <c r="GG28" i="14" s="1"/>
  <c r="GH28" i="14" s="1"/>
  <c r="GI28" i="14" s="1"/>
  <c r="GJ28" i="14" s="1"/>
  <c r="GK28" i="14" s="1"/>
  <c r="GL28" i="14" s="1"/>
  <c r="GM28" i="14" s="1"/>
  <c r="GN28" i="14" s="1"/>
  <c r="GO28" i="14" s="1"/>
  <c r="GP28" i="14" s="1"/>
  <c r="GQ28" i="14" s="1"/>
  <c r="GR28" i="14" s="1"/>
  <c r="W33" i="14"/>
  <c r="Y33" i="14"/>
  <c r="F28" i="14"/>
  <c r="E28" i="14"/>
  <c r="AT28" i="14"/>
  <c r="AP28" i="14"/>
  <c r="AL28" i="14"/>
  <c r="AH28" i="14"/>
  <c r="AD28" i="14"/>
  <c r="AS28" i="14"/>
  <c r="AO28" i="14"/>
  <c r="AK28" i="14"/>
  <c r="AG28" i="14"/>
  <c r="AC28" i="14"/>
  <c r="AR28" i="14"/>
  <c r="U32" i="14"/>
  <c r="W32" i="14"/>
  <c r="G28" i="14"/>
  <c r="K28" i="14"/>
  <c r="AA28" i="14"/>
  <c r="AI28" i="14"/>
  <c r="AQ28" i="14"/>
  <c r="Y29" i="14"/>
  <c r="P30" i="14"/>
  <c r="M30" i="14"/>
  <c r="Y30" i="14"/>
  <c r="AA30" i="14"/>
  <c r="AU31" i="14"/>
  <c r="AW31" i="14" s="1"/>
  <c r="AX31" i="14" s="1"/>
  <c r="AY31" i="14" s="1"/>
  <c r="AZ31" i="14" s="1"/>
  <c r="BA31" i="14" s="1"/>
  <c r="BB31" i="14" s="1"/>
  <c r="BC31" i="14" s="1"/>
  <c r="BD31" i="14" s="1"/>
  <c r="BE31" i="14" s="1"/>
  <c r="BF31" i="14" s="1"/>
  <c r="BG31" i="14" s="1"/>
  <c r="BH31" i="14" s="1"/>
  <c r="BI31" i="14" s="1"/>
  <c r="BJ31" i="14" s="1"/>
  <c r="BK31" i="14" s="1"/>
  <c r="BL31" i="14" s="1"/>
  <c r="BM31" i="14" s="1"/>
  <c r="BN31" i="14" s="1"/>
  <c r="BO31" i="14" s="1"/>
  <c r="BP31" i="14" s="1"/>
  <c r="BQ31" i="14" s="1"/>
  <c r="BR31" i="14" s="1"/>
  <c r="BS31" i="14" s="1"/>
  <c r="BT31" i="14" s="1"/>
  <c r="BU31" i="14" s="1"/>
  <c r="BV31" i="14" s="1"/>
  <c r="BW31" i="14" s="1"/>
  <c r="BX31" i="14" s="1"/>
  <c r="BY31" i="14" s="1"/>
  <c r="BZ31" i="14" s="1"/>
  <c r="CA31" i="14" s="1"/>
  <c r="CB31" i="14" s="1"/>
  <c r="CC31" i="14" s="1"/>
  <c r="CD31" i="14" s="1"/>
  <c r="CE31" i="14" s="1"/>
  <c r="CF31" i="14" s="1"/>
  <c r="CG31" i="14" s="1"/>
  <c r="CH31" i="14" s="1"/>
  <c r="CI31" i="14" s="1"/>
  <c r="CJ31" i="14" s="1"/>
  <c r="CK31" i="14" s="1"/>
  <c r="CL31" i="14" s="1"/>
  <c r="CM31" i="14" s="1"/>
  <c r="CN31" i="14" s="1"/>
  <c r="CO31" i="14" s="1"/>
  <c r="CP31" i="14" s="1"/>
  <c r="CQ31" i="14" s="1"/>
  <c r="CR31" i="14" s="1"/>
  <c r="CS31" i="14" s="1"/>
  <c r="CT31" i="14" s="1"/>
  <c r="CU31" i="14" s="1"/>
  <c r="CV31" i="14" s="1"/>
  <c r="CW31" i="14" s="1"/>
  <c r="CX31" i="14" s="1"/>
  <c r="CY31" i="14" s="1"/>
  <c r="CZ31" i="14" s="1"/>
  <c r="DA31" i="14" s="1"/>
  <c r="DB31" i="14" s="1"/>
  <c r="DC31" i="14" s="1"/>
  <c r="DD31" i="14" s="1"/>
  <c r="DE31" i="14" s="1"/>
  <c r="DF31" i="14" s="1"/>
  <c r="DG31" i="14" s="1"/>
  <c r="DH31" i="14" s="1"/>
  <c r="DI31" i="14" s="1"/>
  <c r="DJ31" i="14" s="1"/>
  <c r="DK31" i="14" s="1"/>
  <c r="DL31" i="14" s="1"/>
  <c r="DM31" i="14" s="1"/>
  <c r="DN31" i="14" s="1"/>
  <c r="DO31" i="14" s="1"/>
  <c r="DP31" i="14" s="1"/>
  <c r="DQ31" i="14" s="1"/>
  <c r="DR31" i="14" s="1"/>
  <c r="DS31" i="14" s="1"/>
  <c r="DT31" i="14" s="1"/>
  <c r="DU31" i="14" s="1"/>
  <c r="DV31" i="14" s="1"/>
  <c r="DW31" i="14" s="1"/>
  <c r="DX31" i="14" s="1"/>
  <c r="DY31" i="14" s="1"/>
  <c r="DZ31" i="14" s="1"/>
  <c r="EA31" i="14" s="1"/>
  <c r="EB31" i="14" s="1"/>
  <c r="EC31" i="14" s="1"/>
  <c r="ED31" i="14" s="1"/>
  <c r="EE31" i="14" s="1"/>
  <c r="EF31" i="14" s="1"/>
  <c r="EG31" i="14" s="1"/>
  <c r="EH31" i="14" s="1"/>
  <c r="EI31" i="14" s="1"/>
  <c r="EJ31" i="14" s="1"/>
  <c r="EK31" i="14" s="1"/>
  <c r="EL31" i="14" s="1"/>
  <c r="EM31" i="14" s="1"/>
  <c r="EN31" i="14" s="1"/>
  <c r="EO31" i="14" s="1"/>
  <c r="EP31" i="14" s="1"/>
  <c r="EQ31" i="14" s="1"/>
  <c r="ER31" i="14" s="1"/>
  <c r="ES31" i="14" s="1"/>
  <c r="ET31" i="14" s="1"/>
  <c r="EU31" i="14" s="1"/>
  <c r="EV31" i="14" s="1"/>
  <c r="EW31" i="14" s="1"/>
  <c r="EX31" i="14" s="1"/>
  <c r="EY31" i="14" s="1"/>
  <c r="EZ31" i="14" s="1"/>
  <c r="FA31" i="14" s="1"/>
  <c r="FB31" i="14" s="1"/>
  <c r="FC31" i="14" s="1"/>
  <c r="FD31" i="14" s="1"/>
  <c r="FE31" i="14" s="1"/>
  <c r="FF31" i="14" s="1"/>
  <c r="FG31" i="14" s="1"/>
  <c r="FH31" i="14" s="1"/>
  <c r="FI31" i="14" s="1"/>
  <c r="FJ31" i="14" s="1"/>
  <c r="FK31" i="14" s="1"/>
  <c r="FL31" i="14" s="1"/>
  <c r="FM31" i="14" s="1"/>
  <c r="FN31" i="14" s="1"/>
  <c r="FO31" i="14" s="1"/>
  <c r="FP31" i="14" s="1"/>
  <c r="FQ31" i="14" s="1"/>
  <c r="FR31" i="14" s="1"/>
  <c r="FS31" i="14" s="1"/>
  <c r="FT31" i="14" s="1"/>
  <c r="FU31" i="14" s="1"/>
  <c r="FV31" i="14" s="1"/>
  <c r="FW31" i="14" s="1"/>
  <c r="FX31" i="14" s="1"/>
  <c r="FY31" i="14" s="1"/>
  <c r="FZ31" i="14" s="1"/>
  <c r="GA31" i="14" s="1"/>
  <c r="GB31" i="14" s="1"/>
  <c r="GC31" i="14" s="1"/>
  <c r="GD31" i="14" s="1"/>
  <c r="GE31" i="14" s="1"/>
  <c r="GF31" i="14" s="1"/>
  <c r="GG31" i="14" s="1"/>
  <c r="GH31" i="14" s="1"/>
  <c r="GI31" i="14" s="1"/>
  <c r="GJ31" i="14" s="1"/>
  <c r="GK31" i="14" s="1"/>
  <c r="GL31" i="14" s="1"/>
  <c r="GM31" i="14" s="1"/>
  <c r="GN31" i="14" s="1"/>
  <c r="GO31" i="14" s="1"/>
  <c r="GP31" i="14" s="1"/>
  <c r="GQ31" i="14" s="1"/>
  <c r="GR31" i="14" s="1"/>
  <c r="AQ31" i="14"/>
  <c r="AM31" i="14"/>
  <c r="AI31" i="14"/>
  <c r="AE31" i="14"/>
  <c r="AA31" i="14"/>
  <c r="AT31" i="14"/>
  <c r="AP31" i="14"/>
  <c r="AL31" i="14"/>
  <c r="AH31" i="14"/>
  <c r="AD31" i="14"/>
  <c r="AN31" i="14"/>
  <c r="AF31" i="14"/>
  <c r="AS31" i="14"/>
  <c r="AK31" i="14"/>
  <c r="AC31" i="14"/>
  <c r="AR31" i="14"/>
  <c r="G37" i="14"/>
  <c r="C37" i="14"/>
  <c r="F37" i="14"/>
  <c r="D37" i="14"/>
  <c r="C29" i="14"/>
  <c r="AE29" i="14"/>
  <c r="AI29" i="14"/>
  <c r="AM29" i="14"/>
  <c r="AQ29" i="14"/>
  <c r="AU29" i="14"/>
  <c r="AW29" i="14" s="1"/>
  <c r="AX29" i="14" s="1"/>
  <c r="AY29" i="14" s="1"/>
  <c r="AZ29" i="14" s="1"/>
  <c r="BA29" i="14" s="1"/>
  <c r="BB29" i="14" s="1"/>
  <c r="BC29" i="14" s="1"/>
  <c r="BD29" i="14" s="1"/>
  <c r="BE29" i="14" s="1"/>
  <c r="BF29" i="14" s="1"/>
  <c r="BG29" i="14" s="1"/>
  <c r="BH29" i="14" s="1"/>
  <c r="BI29" i="14" s="1"/>
  <c r="BJ29" i="14" s="1"/>
  <c r="BK29" i="14" s="1"/>
  <c r="BL29" i="14" s="1"/>
  <c r="BM29" i="14" s="1"/>
  <c r="BN29" i="14" s="1"/>
  <c r="BO29" i="14" s="1"/>
  <c r="BP29" i="14" s="1"/>
  <c r="BQ29" i="14" s="1"/>
  <c r="BR29" i="14" s="1"/>
  <c r="BS29" i="14" s="1"/>
  <c r="BT29" i="14" s="1"/>
  <c r="BU29" i="14" s="1"/>
  <c r="BV29" i="14" s="1"/>
  <c r="BW29" i="14" s="1"/>
  <c r="BX29" i="14" s="1"/>
  <c r="BY29" i="14" s="1"/>
  <c r="BZ29" i="14" s="1"/>
  <c r="CA29" i="14" s="1"/>
  <c r="CB29" i="14" s="1"/>
  <c r="CC29" i="14" s="1"/>
  <c r="CD29" i="14" s="1"/>
  <c r="CE29" i="14" s="1"/>
  <c r="CF29" i="14" s="1"/>
  <c r="CG29" i="14" s="1"/>
  <c r="CH29" i="14" s="1"/>
  <c r="CI29" i="14" s="1"/>
  <c r="CJ29" i="14" s="1"/>
  <c r="CK29" i="14" s="1"/>
  <c r="CL29" i="14" s="1"/>
  <c r="CM29" i="14" s="1"/>
  <c r="CN29" i="14" s="1"/>
  <c r="CO29" i="14" s="1"/>
  <c r="CP29" i="14" s="1"/>
  <c r="CQ29" i="14" s="1"/>
  <c r="CR29" i="14" s="1"/>
  <c r="CS29" i="14" s="1"/>
  <c r="CT29" i="14" s="1"/>
  <c r="CU29" i="14" s="1"/>
  <c r="CV29" i="14" s="1"/>
  <c r="CW29" i="14" s="1"/>
  <c r="CX29" i="14" s="1"/>
  <c r="CY29" i="14" s="1"/>
  <c r="CZ29" i="14" s="1"/>
  <c r="DA29" i="14" s="1"/>
  <c r="DB29" i="14" s="1"/>
  <c r="DC29" i="14" s="1"/>
  <c r="DD29" i="14" s="1"/>
  <c r="DE29" i="14" s="1"/>
  <c r="DF29" i="14" s="1"/>
  <c r="DG29" i="14" s="1"/>
  <c r="DH29" i="14" s="1"/>
  <c r="DI29" i="14" s="1"/>
  <c r="DJ29" i="14" s="1"/>
  <c r="DK29" i="14" s="1"/>
  <c r="DL29" i="14" s="1"/>
  <c r="DM29" i="14" s="1"/>
  <c r="DN29" i="14" s="1"/>
  <c r="DO29" i="14" s="1"/>
  <c r="DP29" i="14" s="1"/>
  <c r="DQ29" i="14" s="1"/>
  <c r="DR29" i="14" s="1"/>
  <c r="DS29" i="14" s="1"/>
  <c r="DT29" i="14" s="1"/>
  <c r="DU29" i="14" s="1"/>
  <c r="DV29" i="14" s="1"/>
  <c r="DW29" i="14" s="1"/>
  <c r="DX29" i="14" s="1"/>
  <c r="DY29" i="14" s="1"/>
  <c r="DZ29" i="14" s="1"/>
  <c r="EA29" i="14" s="1"/>
  <c r="EB29" i="14" s="1"/>
  <c r="EC29" i="14" s="1"/>
  <c r="ED29" i="14" s="1"/>
  <c r="EE29" i="14" s="1"/>
  <c r="EF29" i="14" s="1"/>
  <c r="EG29" i="14" s="1"/>
  <c r="EH29" i="14" s="1"/>
  <c r="EI29" i="14" s="1"/>
  <c r="EJ29" i="14" s="1"/>
  <c r="EK29" i="14" s="1"/>
  <c r="EL29" i="14" s="1"/>
  <c r="EM29" i="14" s="1"/>
  <c r="EN29" i="14" s="1"/>
  <c r="EO29" i="14" s="1"/>
  <c r="EP29" i="14" s="1"/>
  <c r="EQ29" i="14" s="1"/>
  <c r="ER29" i="14" s="1"/>
  <c r="ES29" i="14" s="1"/>
  <c r="ET29" i="14" s="1"/>
  <c r="EU29" i="14" s="1"/>
  <c r="EV29" i="14" s="1"/>
  <c r="EW29" i="14" s="1"/>
  <c r="EX29" i="14" s="1"/>
  <c r="EY29" i="14" s="1"/>
  <c r="EZ29" i="14" s="1"/>
  <c r="FA29" i="14" s="1"/>
  <c r="FB29" i="14" s="1"/>
  <c r="FC29" i="14" s="1"/>
  <c r="FD29" i="14" s="1"/>
  <c r="FE29" i="14" s="1"/>
  <c r="FF29" i="14" s="1"/>
  <c r="FG29" i="14" s="1"/>
  <c r="FH29" i="14" s="1"/>
  <c r="FI29" i="14" s="1"/>
  <c r="FJ29" i="14" s="1"/>
  <c r="FK29" i="14" s="1"/>
  <c r="FL29" i="14" s="1"/>
  <c r="FM29" i="14" s="1"/>
  <c r="FN29" i="14" s="1"/>
  <c r="FO29" i="14" s="1"/>
  <c r="FP29" i="14" s="1"/>
  <c r="FQ29" i="14" s="1"/>
  <c r="FR29" i="14" s="1"/>
  <c r="FS29" i="14" s="1"/>
  <c r="FT29" i="14" s="1"/>
  <c r="FU29" i="14" s="1"/>
  <c r="FV29" i="14" s="1"/>
  <c r="FW29" i="14" s="1"/>
  <c r="FX29" i="14" s="1"/>
  <c r="FY29" i="14" s="1"/>
  <c r="FZ29" i="14" s="1"/>
  <c r="GA29" i="14" s="1"/>
  <c r="GB29" i="14" s="1"/>
  <c r="GC29" i="14" s="1"/>
  <c r="GD29" i="14" s="1"/>
  <c r="GE29" i="14" s="1"/>
  <c r="GF29" i="14" s="1"/>
  <c r="GG29" i="14" s="1"/>
  <c r="GH29" i="14" s="1"/>
  <c r="GI29" i="14" s="1"/>
  <c r="GJ29" i="14" s="1"/>
  <c r="GK29" i="14" s="1"/>
  <c r="GL29" i="14" s="1"/>
  <c r="GM29" i="14" s="1"/>
  <c r="GN29" i="14" s="1"/>
  <c r="GO29" i="14" s="1"/>
  <c r="GP29" i="14" s="1"/>
  <c r="GQ29" i="14" s="1"/>
  <c r="GR29" i="14" s="1"/>
  <c r="G31" i="14"/>
  <c r="C31" i="14"/>
  <c r="F31" i="14"/>
  <c r="U33" i="14"/>
  <c r="AG33" i="14"/>
  <c r="AO33" i="14"/>
  <c r="AA34" i="14"/>
  <c r="AJ35" i="14"/>
  <c r="AU37" i="14"/>
  <c r="AW37" i="14" s="1"/>
  <c r="AX37" i="14" s="1"/>
  <c r="AY37" i="14" s="1"/>
  <c r="AZ37" i="14" s="1"/>
  <c r="BA37" i="14" s="1"/>
  <c r="BB37" i="14" s="1"/>
  <c r="BC37" i="14" s="1"/>
  <c r="BD37" i="14" s="1"/>
  <c r="BE37" i="14" s="1"/>
  <c r="BF37" i="14" s="1"/>
  <c r="BG37" i="14" s="1"/>
  <c r="BH37" i="14" s="1"/>
  <c r="BI37" i="14" s="1"/>
  <c r="BJ37" i="14" s="1"/>
  <c r="BK37" i="14" s="1"/>
  <c r="BL37" i="14" s="1"/>
  <c r="BM37" i="14" s="1"/>
  <c r="BN37" i="14" s="1"/>
  <c r="BO37" i="14" s="1"/>
  <c r="BP37" i="14" s="1"/>
  <c r="BQ37" i="14" s="1"/>
  <c r="BR37" i="14" s="1"/>
  <c r="BS37" i="14" s="1"/>
  <c r="BT37" i="14" s="1"/>
  <c r="BU37" i="14" s="1"/>
  <c r="BV37" i="14" s="1"/>
  <c r="BW37" i="14" s="1"/>
  <c r="BX37" i="14" s="1"/>
  <c r="BY37" i="14" s="1"/>
  <c r="BZ37" i="14" s="1"/>
  <c r="CA37" i="14" s="1"/>
  <c r="CB37" i="14" s="1"/>
  <c r="CC37" i="14" s="1"/>
  <c r="CD37" i="14" s="1"/>
  <c r="CE37" i="14" s="1"/>
  <c r="CF37" i="14" s="1"/>
  <c r="CG37" i="14" s="1"/>
  <c r="CH37" i="14" s="1"/>
  <c r="CI37" i="14" s="1"/>
  <c r="CJ37" i="14" s="1"/>
  <c r="CK37" i="14" s="1"/>
  <c r="CL37" i="14" s="1"/>
  <c r="CM37" i="14" s="1"/>
  <c r="CN37" i="14" s="1"/>
  <c r="CO37" i="14" s="1"/>
  <c r="CP37" i="14" s="1"/>
  <c r="CQ37" i="14" s="1"/>
  <c r="CR37" i="14" s="1"/>
  <c r="CS37" i="14" s="1"/>
  <c r="CT37" i="14" s="1"/>
  <c r="CU37" i="14" s="1"/>
  <c r="CV37" i="14" s="1"/>
  <c r="CW37" i="14" s="1"/>
  <c r="CX37" i="14" s="1"/>
  <c r="CY37" i="14" s="1"/>
  <c r="CZ37" i="14" s="1"/>
  <c r="DA37" i="14" s="1"/>
  <c r="DB37" i="14" s="1"/>
  <c r="DC37" i="14" s="1"/>
  <c r="DD37" i="14" s="1"/>
  <c r="DE37" i="14" s="1"/>
  <c r="DF37" i="14" s="1"/>
  <c r="DG37" i="14" s="1"/>
  <c r="DH37" i="14" s="1"/>
  <c r="DI37" i="14" s="1"/>
  <c r="DJ37" i="14" s="1"/>
  <c r="DK37" i="14" s="1"/>
  <c r="DL37" i="14" s="1"/>
  <c r="DM37" i="14" s="1"/>
  <c r="DN37" i="14" s="1"/>
  <c r="DO37" i="14" s="1"/>
  <c r="DP37" i="14" s="1"/>
  <c r="DQ37" i="14" s="1"/>
  <c r="DR37" i="14" s="1"/>
  <c r="DS37" i="14" s="1"/>
  <c r="DT37" i="14" s="1"/>
  <c r="DU37" i="14" s="1"/>
  <c r="DV37" i="14" s="1"/>
  <c r="DW37" i="14" s="1"/>
  <c r="DX37" i="14" s="1"/>
  <c r="DY37" i="14" s="1"/>
  <c r="DZ37" i="14" s="1"/>
  <c r="EA37" i="14" s="1"/>
  <c r="EB37" i="14" s="1"/>
  <c r="EC37" i="14" s="1"/>
  <c r="ED37" i="14" s="1"/>
  <c r="EE37" i="14" s="1"/>
  <c r="EF37" i="14" s="1"/>
  <c r="EG37" i="14" s="1"/>
  <c r="EH37" i="14" s="1"/>
  <c r="EI37" i="14" s="1"/>
  <c r="EJ37" i="14" s="1"/>
  <c r="EK37" i="14" s="1"/>
  <c r="EL37" i="14" s="1"/>
  <c r="EM37" i="14" s="1"/>
  <c r="EN37" i="14" s="1"/>
  <c r="EO37" i="14" s="1"/>
  <c r="EP37" i="14" s="1"/>
  <c r="EQ37" i="14" s="1"/>
  <c r="ER37" i="14" s="1"/>
  <c r="ES37" i="14" s="1"/>
  <c r="ET37" i="14" s="1"/>
  <c r="EU37" i="14" s="1"/>
  <c r="EV37" i="14" s="1"/>
  <c r="EW37" i="14" s="1"/>
  <c r="EX37" i="14" s="1"/>
  <c r="EY37" i="14" s="1"/>
  <c r="EZ37" i="14" s="1"/>
  <c r="FA37" i="14" s="1"/>
  <c r="FB37" i="14" s="1"/>
  <c r="FC37" i="14" s="1"/>
  <c r="FD37" i="14" s="1"/>
  <c r="FE37" i="14" s="1"/>
  <c r="FF37" i="14" s="1"/>
  <c r="FG37" i="14" s="1"/>
  <c r="FH37" i="14" s="1"/>
  <c r="FI37" i="14" s="1"/>
  <c r="FJ37" i="14" s="1"/>
  <c r="FK37" i="14" s="1"/>
  <c r="FL37" i="14" s="1"/>
  <c r="FM37" i="14" s="1"/>
  <c r="FN37" i="14" s="1"/>
  <c r="FO37" i="14" s="1"/>
  <c r="FP37" i="14" s="1"/>
  <c r="FQ37" i="14" s="1"/>
  <c r="FR37" i="14" s="1"/>
  <c r="FS37" i="14" s="1"/>
  <c r="FT37" i="14" s="1"/>
  <c r="FU37" i="14" s="1"/>
  <c r="FV37" i="14" s="1"/>
  <c r="FW37" i="14" s="1"/>
  <c r="FX37" i="14" s="1"/>
  <c r="FY37" i="14" s="1"/>
  <c r="FZ37" i="14" s="1"/>
  <c r="GA37" i="14" s="1"/>
  <c r="GB37" i="14" s="1"/>
  <c r="GC37" i="14" s="1"/>
  <c r="GD37" i="14" s="1"/>
  <c r="GE37" i="14" s="1"/>
  <c r="GF37" i="14" s="1"/>
  <c r="GG37" i="14" s="1"/>
  <c r="GH37" i="14" s="1"/>
  <c r="GI37" i="14" s="1"/>
  <c r="GJ37" i="14" s="1"/>
  <c r="GK37" i="14" s="1"/>
  <c r="GL37" i="14" s="1"/>
  <c r="GM37" i="14" s="1"/>
  <c r="GN37" i="14" s="1"/>
  <c r="GO37" i="14" s="1"/>
  <c r="GP37" i="14" s="1"/>
  <c r="GQ37" i="14" s="1"/>
  <c r="GR37" i="14" s="1"/>
  <c r="AQ37" i="14"/>
  <c r="AM37" i="14"/>
  <c r="AI37" i="14"/>
  <c r="AE37" i="14"/>
  <c r="AT37" i="14"/>
  <c r="AP37" i="14"/>
  <c r="AL37" i="14"/>
  <c r="AH37" i="14"/>
  <c r="AD37" i="14"/>
  <c r="AO37" i="14"/>
  <c r="AG37" i="14"/>
  <c r="AN37" i="14"/>
  <c r="AF37" i="14"/>
  <c r="AR37" i="14"/>
  <c r="M38" i="14"/>
  <c r="N38" i="14"/>
  <c r="AP38" i="14"/>
  <c r="AH38" i="14"/>
  <c r="AT38" i="14"/>
  <c r="AD38" i="14"/>
  <c r="AN38" i="14"/>
  <c r="M40" i="14"/>
  <c r="N40" i="14"/>
  <c r="AP40" i="14"/>
  <c r="AH40" i="14"/>
  <c r="AT40" i="14"/>
  <c r="AD40" i="14"/>
  <c r="AN40" i="14"/>
  <c r="AF33" i="14"/>
  <c r="M34" i="14"/>
  <c r="P34" i="14"/>
  <c r="AF29" i="14"/>
  <c r="AJ29" i="14"/>
  <c r="AN29" i="14"/>
  <c r="M32" i="14"/>
  <c r="P32" i="14"/>
  <c r="K33" i="14"/>
  <c r="N33" i="14"/>
  <c r="AU33" i="14"/>
  <c r="AW33" i="14" s="1"/>
  <c r="AX33" i="14" s="1"/>
  <c r="AY33" i="14" s="1"/>
  <c r="AZ33" i="14" s="1"/>
  <c r="BA33" i="14" s="1"/>
  <c r="BB33" i="14" s="1"/>
  <c r="BC33" i="14" s="1"/>
  <c r="BD33" i="14" s="1"/>
  <c r="BE33" i="14" s="1"/>
  <c r="BF33" i="14" s="1"/>
  <c r="BG33" i="14" s="1"/>
  <c r="BH33" i="14" s="1"/>
  <c r="BI33" i="14" s="1"/>
  <c r="BJ33" i="14" s="1"/>
  <c r="BK33" i="14" s="1"/>
  <c r="BL33" i="14" s="1"/>
  <c r="BM33" i="14" s="1"/>
  <c r="BN33" i="14" s="1"/>
  <c r="BO33" i="14" s="1"/>
  <c r="BP33" i="14" s="1"/>
  <c r="BQ33" i="14" s="1"/>
  <c r="BR33" i="14" s="1"/>
  <c r="BS33" i="14" s="1"/>
  <c r="BT33" i="14" s="1"/>
  <c r="BU33" i="14" s="1"/>
  <c r="BV33" i="14" s="1"/>
  <c r="BW33" i="14" s="1"/>
  <c r="BX33" i="14" s="1"/>
  <c r="BY33" i="14" s="1"/>
  <c r="BZ33" i="14" s="1"/>
  <c r="CA33" i="14" s="1"/>
  <c r="CB33" i="14" s="1"/>
  <c r="CC33" i="14" s="1"/>
  <c r="CD33" i="14" s="1"/>
  <c r="CE33" i="14" s="1"/>
  <c r="CF33" i="14" s="1"/>
  <c r="CG33" i="14" s="1"/>
  <c r="CH33" i="14" s="1"/>
  <c r="CI33" i="14" s="1"/>
  <c r="CJ33" i="14" s="1"/>
  <c r="CK33" i="14" s="1"/>
  <c r="CL33" i="14" s="1"/>
  <c r="CM33" i="14" s="1"/>
  <c r="CN33" i="14" s="1"/>
  <c r="CO33" i="14" s="1"/>
  <c r="CP33" i="14" s="1"/>
  <c r="CQ33" i="14" s="1"/>
  <c r="CR33" i="14" s="1"/>
  <c r="CS33" i="14" s="1"/>
  <c r="CT33" i="14" s="1"/>
  <c r="CU33" i="14" s="1"/>
  <c r="CV33" i="14" s="1"/>
  <c r="CW33" i="14" s="1"/>
  <c r="CX33" i="14" s="1"/>
  <c r="CY33" i="14" s="1"/>
  <c r="CZ33" i="14" s="1"/>
  <c r="DA33" i="14" s="1"/>
  <c r="DB33" i="14" s="1"/>
  <c r="DC33" i="14" s="1"/>
  <c r="DD33" i="14" s="1"/>
  <c r="DE33" i="14" s="1"/>
  <c r="DF33" i="14" s="1"/>
  <c r="DG33" i="14" s="1"/>
  <c r="DH33" i="14" s="1"/>
  <c r="DI33" i="14" s="1"/>
  <c r="DJ33" i="14" s="1"/>
  <c r="DK33" i="14" s="1"/>
  <c r="DL33" i="14" s="1"/>
  <c r="DM33" i="14" s="1"/>
  <c r="DN33" i="14" s="1"/>
  <c r="DO33" i="14" s="1"/>
  <c r="DP33" i="14" s="1"/>
  <c r="DQ33" i="14" s="1"/>
  <c r="DR33" i="14" s="1"/>
  <c r="DS33" i="14" s="1"/>
  <c r="DT33" i="14" s="1"/>
  <c r="DU33" i="14" s="1"/>
  <c r="DV33" i="14" s="1"/>
  <c r="DW33" i="14" s="1"/>
  <c r="DX33" i="14" s="1"/>
  <c r="DY33" i="14" s="1"/>
  <c r="DZ33" i="14" s="1"/>
  <c r="EA33" i="14" s="1"/>
  <c r="EB33" i="14" s="1"/>
  <c r="EC33" i="14" s="1"/>
  <c r="ED33" i="14" s="1"/>
  <c r="EE33" i="14" s="1"/>
  <c r="EF33" i="14" s="1"/>
  <c r="EG33" i="14" s="1"/>
  <c r="EH33" i="14" s="1"/>
  <c r="EI33" i="14" s="1"/>
  <c r="EJ33" i="14" s="1"/>
  <c r="EK33" i="14" s="1"/>
  <c r="EL33" i="14" s="1"/>
  <c r="EM33" i="14" s="1"/>
  <c r="EN33" i="14" s="1"/>
  <c r="EO33" i="14" s="1"/>
  <c r="EP33" i="14" s="1"/>
  <c r="EQ33" i="14" s="1"/>
  <c r="ER33" i="14" s="1"/>
  <c r="ES33" i="14" s="1"/>
  <c r="ET33" i="14" s="1"/>
  <c r="EU33" i="14" s="1"/>
  <c r="EV33" i="14" s="1"/>
  <c r="EW33" i="14" s="1"/>
  <c r="EX33" i="14" s="1"/>
  <c r="EY33" i="14" s="1"/>
  <c r="EZ33" i="14" s="1"/>
  <c r="FA33" i="14" s="1"/>
  <c r="FB33" i="14" s="1"/>
  <c r="FC33" i="14" s="1"/>
  <c r="FD33" i="14" s="1"/>
  <c r="FE33" i="14" s="1"/>
  <c r="FF33" i="14" s="1"/>
  <c r="FG33" i="14" s="1"/>
  <c r="FH33" i="14" s="1"/>
  <c r="FI33" i="14" s="1"/>
  <c r="FJ33" i="14" s="1"/>
  <c r="FK33" i="14" s="1"/>
  <c r="FL33" i="14" s="1"/>
  <c r="FM33" i="14" s="1"/>
  <c r="FN33" i="14" s="1"/>
  <c r="FO33" i="14" s="1"/>
  <c r="FP33" i="14" s="1"/>
  <c r="FQ33" i="14" s="1"/>
  <c r="FR33" i="14" s="1"/>
  <c r="FS33" i="14" s="1"/>
  <c r="FT33" i="14" s="1"/>
  <c r="FU33" i="14" s="1"/>
  <c r="FV33" i="14" s="1"/>
  <c r="FW33" i="14" s="1"/>
  <c r="FX33" i="14" s="1"/>
  <c r="FY33" i="14" s="1"/>
  <c r="FZ33" i="14" s="1"/>
  <c r="GA33" i="14" s="1"/>
  <c r="GB33" i="14" s="1"/>
  <c r="GC33" i="14" s="1"/>
  <c r="GD33" i="14" s="1"/>
  <c r="GE33" i="14" s="1"/>
  <c r="GF33" i="14" s="1"/>
  <c r="GG33" i="14" s="1"/>
  <c r="GH33" i="14" s="1"/>
  <c r="GI33" i="14" s="1"/>
  <c r="GJ33" i="14" s="1"/>
  <c r="GK33" i="14" s="1"/>
  <c r="GL33" i="14" s="1"/>
  <c r="GM33" i="14" s="1"/>
  <c r="GN33" i="14" s="1"/>
  <c r="GO33" i="14" s="1"/>
  <c r="GP33" i="14" s="1"/>
  <c r="GQ33" i="14" s="1"/>
  <c r="GR33" i="14" s="1"/>
  <c r="AQ33" i="14"/>
  <c r="AM33" i="14"/>
  <c r="AI33" i="14"/>
  <c r="AE33" i="14"/>
  <c r="AA33" i="14"/>
  <c r="AT33" i="14"/>
  <c r="AP33" i="14"/>
  <c r="AL33" i="14"/>
  <c r="AH33" i="14"/>
  <c r="AD33" i="14"/>
  <c r="AJ33" i="14"/>
  <c r="AR33" i="14"/>
  <c r="W34" i="14"/>
  <c r="K35" i="14"/>
  <c r="AS35" i="14"/>
  <c r="AN35" i="14"/>
  <c r="AH35" i="14"/>
  <c r="AC35" i="14"/>
  <c r="AW35" i="14"/>
  <c r="AX35" i="14" s="1"/>
  <c r="AY35" i="14" s="1"/>
  <c r="AZ35" i="14" s="1"/>
  <c r="BA35" i="14" s="1"/>
  <c r="BB35" i="14" s="1"/>
  <c r="BC35" i="14" s="1"/>
  <c r="BD35" i="14" s="1"/>
  <c r="BE35" i="14" s="1"/>
  <c r="BF35" i="14" s="1"/>
  <c r="BG35" i="14" s="1"/>
  <c r="BH35" i="14" s="1"/>
  <c r="BI35" i="14" s="1"/>
  <c r="BJ35" i="14" s="1"/>
  <c r="BK35" i="14" s="1"/>
  <c r="BL35" i="14" s="1"/>
  <c r="BM35" i="14" s="1"/>
  <c r="BN35" i="14" s="1"/>
  <c r="BO35" i="14" s="1"/>
  <c r="BP35" i="14" s="1"/>
  <c r="BQ35" i="14" s="1"/>
  <c r="BR35" i="14" s="1"/>
  <c r="BS35" i="14" s="1"/>
  <c r="BT35" i="14" s="1"/>
  <c r="BU35" i="14" s="1"/>
  <c r="BV35" i="14" s="1"/>
  <c r="BW35" i="14" s="1"/>
  <c r="BX35" i="14" s="1"/>
  <c r="BY35" i="14" s="1"/>
  <c r="BZ35" i="14" s="1"/>
  <c r="CA35" i="14" s="1"/>
  <c r="CB35" i="14" s="1"/>
  <c r="CC35" i="14" s="1"/>
  <c r="CD35" i="14" s="1"/>
  <c r="CE35" i="14" s="1"/>
  <c r="CF35" i="14" s="1"/>
  <c r="CG35" i="14" s="1"/>
  <c r="CH35" i="14" s="1"/>
  <c r="CI35" i="14" s="1"/>
  <c r="CJ35" i="14" s="1"/>
  <c r="CK35" i="14" s="1"/>
  <c r="CL35" i="14" s="1"/>
  <c r="CM35" i="14" s="1"/>
  <c r="CN35" i="14" s="1"/>
  <c r="CO35" i="14" s="1"/>
  <c r="CP35" i="14" s="1"/>
  <c r="CQ35" i="14" s="1"/>
  <c r="CR35" i="14" s="1"/>
  <c r="CS35" i="14" s="1"/>
  <c r="CT35" i="14" s="1"/>
  <c r="CU35" i="14" s="1"/>
  <c r="CV35" i="14" s="1"/>
  <c r="CW35" i="14" s="1"/>
  <c r="CX35" i="14" s="1"/>
  <c r="CY35" i="14" s="1"/>
  <c r="CZ35" i="14" s="1"/>
  <c r="DA35" i="14" s="1"/>
  <c r="DB35" i="14" s="1"/>
  <c r="DC35" i="14" s="1"/>
  <c r="DD35" i="14" s="1"/>
  <c r="DE35" i="14" s="1"/>
  <c r="DF35" i="14" s="1"/>
  <c r="DG35" i="14" s="1"/>
  <c r="DH35" i="14" s="1"/>
  <c r="DI35" i="14" s="1"/>
  <c r="DJ35" i="14" s="1"/>
  <c r="DK35" i="14" s="1"/>
  <c r="DL35" i="14" s="1"/>
  <c r="DM35" i="14" s="1"/>
  <c r="DN35" i="14" s="1"/>
  <c r="DO35" i="14" s="1"/>
  <c r="DP35" i="14" s="1"/>
  <c r="DQ35" i="14" s="1"/>
  <c r="DR35" i="14" s="1"/>
  <c r="DS35" i="14" s="1"/>
  <c r="DT35" i="14" s="1"/>
  <c r="DU35" i="14" s="1"/>
  <c r="DV35" i="14" s="1"/>
  <c r="DW35" i="14" s="1"/>
  <c r="DX35" i="14" s="1"/>
  <c r="DY35" i="14" s="1"/>
  <c r="DZ35" i="14" s="1"/>
  <c r="EA35" i="14" s="1"/>
  <c r="EB35" i="14" s="1"/>
  <c r="EC35" i="14" s="1"/>
  <c r="ED35" i="14" s="1"/>
  <c r="EE35" i="14" s="1"/>
  <c r="EF35" i="14" s="1"/>
  <c r="EG35" i="14" s="1"/>
  <c r="EH35" i="14" s="1"/>
  <c r="EI35" i="14" s="1"/>
  <c r="EJ35" i="14" s="1"/>
  <c r="EK35" i="14" s="1"/>
  <c r="EL35" i="14" s="1"/>
  <c r="EM35" i="14" s="1"/>
  <c r="EN35" i="14" s="1"/>
  <c r="EO35" i="14" s="1"/>
  <c r="EP35" i="14" s="1"/>
  <c r="EQ35" i="14" s="1"/>
  <c r="ER35" i="14" s="1"/>
  <c r="ES35" i="14" s="1"/>
  <c r="ET35" i="14" s="1"/>
  <c r="EU35" i="14" s="1"/>
  <c r="EV35" i="14" s="1"/>
  <c r="EW35" i="14" s="1"/>
  <c r="EX35" i="14" s="1"/>
  <c r="EY35" i="14" s="1"/>
  <c r="EZ35" i="14" s="1"/>
  <c r="FA35" i="14" s="1"/>
  <c r="FB35" i="14" s="1"/>
  <c r="FC35" i="14" s="1"/>
  <c r="FD35" i="14" s="1"/>
  <c r="FE35" i="14" s="1"/>
  <c r="FF35" i="14" s="1"/>
  <c r="FG35" i="14" s="1"/>
  <c r="FH35" i="14" s="1"/>
  <c r="FI35" i="14" s="1"/>
  <c r="FJ35" i="14" s="1"/>
  <c r="FK35" i="14" s="1"/>
  <c r="FL35" i="14" s="1"/>
  <c r="FM35" i="14" s="1"/>
  <c r="FN35" i="14" s="1"/>
  <c r="FO35" i="14" s="1"/>
  <c r="FP35" i="14" s="1"/>
  <c r="FQ35" i="14" s="1"/>
  <c r="FR35" i="14" s="1"/>
  <c r="FS35" i="14" s="1"/>
  <c r="FT35" i="14" s="1"/>
  <c r="FU35" i="14" s="1"/>
  <c r="FV35" i="14" s="1"/>
  <c r="FW35" i="14" s="1"/>
  <c r="FX35" i="14" s="1"/>
  <c r="FY35" i="14" s="1"/>
  <c r="FZ35" i="14" s="1"/>
  <c r="GA35" i="14" s="1"/>
  <c r="GB35" i="14" s="1"/>
  <c r="GC35" i="14" s="1"/>
  <c r="GD35" i="14" s="1"/>
  <c r="GE35" i="14" s="1"/>
  <c r="GF35" i="14" s="1"/>
  <c r="GG35" i="14" s="1"/>
  <c r="GH35" i="14" s="1"/>
  <c r="GI35" i="14" s="1"/>
  <c r="GJ35" i="14" s="1"/>
  <c r="GK35" i="14" s="1"/>
  <c r="GL35" i="14" s="1"/>
  <c r="GM35" i="14" s="1"/>
  <c r="GN35" i="14" s="1"/>
  <c r="GO35" i="14" s="1"/>
  <c r="GP35" i="14" s="1"/>
  <c r="GQ35" i="14" s="1"/>
  <c r="GR35" i="14" s="1"/>
  <c r="W37" i="14"/>
  <c r="AC37" i="14"/>
  <c r="AS37" i="14"/>
  <c r="AS39" i="14"/>
  <c r="AO39" i="14"/>
  <c r="AK39" i="14"/>
  <c r="AG39" i="14"/>
  <c r="AC39" i="14"/>
  <c r="AU39" i="14"/>
  <c r="AQ39" i="14"/>
  <c r="AM39" i="14"/>
  <c r="AI39" i="14"/>
  <c r="AE39" i="14"/>
  <c r="AN39" i="14"/>
  <c r="AF39" i="14"/>
  <c r="AT39" i="14"/>
  <c r="AL39" i="14"/>
  <c r="AD39" i="14"/>
  <c r="AP39" i="14"/>
  <c r="AJ39" i="14"/>
  <c r="AF30" i="14"/>
  <c r="AJ30" i="14"/>
  <c r="AN30" i="14"/>
  <c r="AF32" i="14"/>
  <c r="AJ32" i="14"/>
  <c r="AN32" i="14"/>
  <c r="AF34" i="14"/>
  <c r="AJ34" i="14"/>
  <c r="AN34" i="14"/>
  <c r="G35" i="14"/>
  <c r="C35" i="14"/>
  <c r="W35" i="14"/>
  <c r="AU35" i="14"/>
  <c r="AQ35" i="14"/>
  <c r="AM35" i="14"/>
  <c r="AI35" i="14"/>
  <c r="AE35" i="14"/>
  <c r="AG35" i="14"/>
  <c r="AL35" i="14"/>
  <c r="AR35" i="14"/>
  <c r="AW36" i="14"/>
  <c r="AX36" i="14" s="1"/>
  <c r="AY36" i="14" s="1"/>
  <c r="AZ36" i="14" s="1"/>
  <c r="BA36" i="14" s="1"/>
  <c r="BB36" i="14" s="1"/>
  <c r="BC36" i="14" s="1"/>
  <c r="BD36" i="14" s="1"/>
  <c r="BE36" i="14" s="1"/>
  <c r="BF36" i="14" s="1"/>
  <c r="BG36" i="14" s="1"/>
  <c r="BH36" i="14" s="1"/>
  <c r="BI36" i="14" s="1"/>
  <c r="BJ36" i="14" s="1"/>
  <c r="BK36" i="14" s="1"/>
  <c r="BL36" i="14" s="1"/>
  <c r="BM36" i="14" s="1"/>
  <c r="BN36" i="14" s="1"/>
  <c r="BO36" i="14" s="1"/>
  <c r="BP36" i="14" s="1"/>
  <c r="BQ36" i="14" s="1"/>
  <c r="BR36" i="14" s="1"/>
  <c r="BS36" i="14" s="1"/>
  <c r="BT36" i="14" s="1"/>
  <c r="BU36" i="14" s="1"/>
  <c r="BV36" i="14" s="1"/>
  <c r="BW36" i="14" s="1"/>
  <c r="BX36" i="14" s="1"/>
  <c r="BY36" i="14" s="1"/>
  <c r="BZ36" i="14" s="1"/>
  <c r="CA36" i="14" s="1"/>
  <c r="CB36" i="14" s="1"/>
  <c r="CC36" i="14" s="1"/>
  <c r="CD36" i="14" s="1"/>
  <c r="CE36" i="14" s="1"/>
  <c r="CF36" i="14" s="1"/>
  <c r="CG36" i="14" s="1"/>
  <c r="CH36" i="14" s="1"/>
  <c r="CI36" i="14" s="1"/>
  <c r="CJ36" i="14" s="1"/>
  <c r="CK36" i="14" s="1"/>
  <c r="CL36" i="14" s="1"/>
  <c r="CM36" i="14" s="1"/>
  <c r="CN36" i="14" s="1"/>
  <c r="CO36" i="14" s="1"/>
  <c r="CP36" i="14" s="1"/>
  <c r="CQ36" i="14" s="1"/>
  <c r="CR36" i="14" s="1"/>
  <c r="CS36" i="14" s="1"/>
  <c r="CT36" i="14" s="1"/>
  <c r="CU36" i="14" s="1"/>
  <c r="CV36" i="14" s="1"/>
  <c r="CW36" i="14" s="1"/>
  <c r="CX36" i="14" s="1"/>
  <c r="CY36" i="14" s="1"/>
  <c r="CZ36" i="14" s="1"/>
  <c r="DA36" i="14" s="1"/>
  <c r="DB36" i="14" s="1"/>
  <c r="DC36" i="14" s="1"/>
  <c r="DD36" i="14" s="1"/>
  <c r="DE36" i="14" s="1"/>
  <c r="DF36" i="14" s="1"/>
  <c r="DG36" i="14" s="1"/>
  <c r="DH36" i="14" s="1"/>
  <c r="DI36" i="14" s="1"/>
  <c r="DJ36" i="14" s="1"/>
  <c r="DK36" i="14" s="1"/>
  <c r="DL36" i="14" s="1"/>
  <c r="DM36" i="14" s="1"/>
  <c r="DN36" i="14" s="1"/>
  <c r="DO36" i="14" s="1"/>
  <c r="DP36" i="14" s="1"/>
  <c r="DQ36" i="14" s="1"/>
  <c r="DR36" i="14" s="1"/>
  <c r="DS36" i="14" s="1"/>
  <c r="DT36" i="14" s="1"/>
  <c r="DU36" i="14" s="1"/>
  <c r="DV36" i="14" s="1"/>
  <c r="DW36" i="14" s="1"/>
  <c r="DX36" i="14" s="1"/>
  <c r="DY36" i="14" s="1"/>
  <c r="DZ36" i="14" s="1"/>
  <c r="EA36" i="14" s="1"/>
  <c r="EB36" i="14" s="1"/>
  <c r="EC36" i="14" s="1"/>
  <c r="ED36" i="14" s="1"/>
  <c r="EE36" i="14" s="1"/>
  <c r="EF36" i="14" s="1"/>
  <c r="EG36" i="14" s="1"/>
  <c r="EH36" i="14" s="1"/>
  <c r="EI36" i="14" s="1"/>
  <c r="EJ36" i="14" s="1"/>
  <c r="EK36" i="14" s="1"/>
  <c r="EL36" i="14" s="1"/>
  <c r="EM36" i="14" s="1"/>
  <c r="EN36" i="14" s="1"/>
  <c r="EO36" i="14" s="1"/>
  <c r="EP36" i="14" s="1"/>
  <c r="EQ36" i="14" s="1"/>
  <c r="ER36" i="14" s="1"/>
  <c r="ES36" i="14" s="1"/>
  <c r="ET36" i="14" s="1"/>
  <c r="EU36" i="14" s="1"/>
  <c r="EV36" i="14" s="1"/>
  <c r="EW36" i="14" s="1"/>
  <c r="EX36" i="14" s="1"/>
  <c r="EY36" i="14" s="1"/>
  <c r="EZ36" i="14" s="1"/>
  <c r="FA36" i="14" s="1"/>
  <c r="FB36" i="14" s="1"/>
  <c r="FC36" i="14" s="1"/>
  <c r="FD36" i="14" s="1"/>
  <c r="FE36" i="14" s="1"/>
  <c r="FF36" i="14" s="1"/>
  <c r="FG36" i="14" s="1"/>
  <c r="FH36" i="14" s="1"/>
  <c r="FI36" i="14" s="1"/>
  <c r="FJ36" i="14" s="1"/>
  <c r="FK36" i="14" s="1"/>
  <c r="FL36" i="14" s="1"/>
  <c r="FM36" i="14" s="1"/>
  <c r="FN36" i="14" s="1"/>
  <c r="FO36" i="14" s="1"/>
  <c r="FP36" i="14" s="1"/>
  <c r="FQ36" i="14" s="1"/>
  <c r="FR36" i="14" s="1"/>
  <c r="FS36" i="14" s="1"/>
  <c r="FT36" i="14" s="1"/>
  <c r="FU36" i="14" s="1"/>
  <c r="FV36" i="14" s="1"/>
  <c r="FW36" i="14" s="1"/>
  <c r="FX36" i="14" s="1"/>
  <c r="FY36" i="14" s="1"/>
  <c r="FZ36" i="14" s="1"/>
  <c r="GA36" i="14" s="1"/>
  <c r="GB36" i="14" s="1"/>
  <c r="GC36" i="14" s="1"/>
  <c r="GD36" i="14" s="1"/>
  <c r="GE36" i="14" s="1"/>
  <c r="GF36" i="14" s="1"/>
  <c r="GG36" i="14" s="1"/>
  <c r="GH36" i="14" s="1"/>
  <c r="GI36" i="14" s="1"/>
  <c r="GJ36" i="14" s="1"/>
  <c r="GK36" i="14" s="1"/>
  <c r="GL36" i="14" s="1"/>
  <c r="GM36" i="14" s="1"/>
  <c r="GN36" i="14" s="1"/>
  <c r="GO36" i="14" s="1"/>
  <c r="GP36" i="14" s="1"/>
  <c r="GQ36" i="14" s="1"/>
  <c r="GR36" i="14" s="1"/>
  <c r="S35" i="14"/>
  <c r="M36" i="14"/>
  <c r="K37" i="14"/>
  <c r="AA37" i="14"/>
  <c r="W38" i="14"/>
  <c r="E39" i="14"/>
  <c r="G39" i="14"/>
  <c r="C39" i="14"/>
  <c r="F39" i="14"/>
  <c r="D39" i="14"/>
  <c r="S39" i="14"/>
  <c r="AA39" i="14"/>
  <c r="W40" i="14"/>
  <c r="AF36" i="14"/>
  <c r="AJ36" i="14"/>
  <c r="AN36" i="14"/>
  <c r="AR36" i="14"/>
  <c r="G38" i="14"/>
  <c r="C38" i="14"/>
  <c r="G40" i="14"/>
  <c r="C40" i="14"/>
  <c r="E40" i="14"/>
  <c r="E41" i="14"/>
  <c r="G41" i="14"/>
  <c r="C41" i="14"/>
  <c r="F41" i="14"/>
  <c r="AC36" i="14"/>
  <c r="AG36" i="14"/>
  <c r="AK36" i="14"/>
  <c r="AO36" i="14"/>
  <c r="D38" i="14"/>
  <c r="U38" i="14"/>
  <c r="AU38" i="14"/>
  <c r="AW38" i="14" s="1"/>
  <c r="AX38" i="14" s="1"/>
  <c r="AY38" i="14" s="1"/>
  <c r="AZ38" i="14" s="1"/>
  <c r="BA38" i="14" s="1"/>
  <c r="BB38" i="14" s="1"/>
  <c r="BC38" i="14" s="1"/>
  <c r="BD38" i="14" s="1"/>
  <c r="BE38" i="14" s="1"/>
  <c r="BF38" i="14" s="1"/>
  <c r="BG38" i="14" s="1"/>
  <c r="BH38" i="14" s="1"/>
  <c r="BI38" i="14" s="1"/>
  <c r="BJ38" i="14" s="1"/>
  <c r="BK38" i="14" s="1"/>
  <c r="BL38" i="14" s="1"/>
  <c r="BM38" i="14" s="1"/>
  <c r="BN38" i="14" s="1"/>
  <c r="BO38" i="14" s="1"/>
  <c r="BP38" i="14" s="1"/>
  <c r="BQ38" i="14" s="1"/>
  <c r="BR38" i="14" s="1"/>
  <c r="BS38" i="14" s="1"/>
  <c r="BT38" i="14" s="1"/>
  <c r="BU38" i="14" s="1"/>
  <c r="BV38" i="14" s="1"/>
  <c r="BW38" i="14" s="1"/>
  <c r="BX38" i="14" s="1"/>
  <c r="BY38" i="14" s="1"/>
  <c r="BZ38" i="14" s="1"/>
  <c r="CA38" i="14" s="1"/>
  <c r="CB38" i="14" s="1"/>
  <c r="CC38" i="14" s="1"/>
  <c r="CD38" i="14" s="1"/>
  <c r="CE38" i="14" s="1"/>
  <c r="CF38" i="14" s="1"/>
  <c r="CG38" i="14" s="1"/>
  <c r="CH38" i="14" s="1"/>
  <c r="CI38" i="14" s="1"/>
  <c r="CJ38" i="14" s="1"/>
  <c r="CK38" i="14" s="1"/>
  <c r="CL38" i="14" s="1"/>
  <c r="CM38" i="14" s="1"/>
  <c r="CN38" i="14" s="1"/>
  <c r="CO38" i="14" s="1"/>
  <c r="CP38" i="14" s="1"/>
  <c r="CQ38" i="14" s="1"/>
  <c r="CR38" i="14" s="1"/>
  <c r="CS38" i="14" s="1"/>
  <c r="CT38" i="14" s="1"/>
  <c r="CU38" i="14" s="1"/>
  <c r="CV38" i="14" s="1"/>
  <c r="CW38" i="14" s="1"/>
  <c r="CX38" i="14" s="1"/>
  <c r="CY38" i="14" s="1"/>
  <c r="CZ38" i="14" s="1"/>
  <c r="DA38" i="14" s="1"/>
  <c r="DB38" i="14" s="1"/>
  <c r="DC38" i="14" s="1"/>
  <c r="DD38" i="14" s="1"/>
  <c r="DE38" i="14" s="1"/>
  <c r="DF38" i="14" s="1"/>
  <c r="DG38" i="14" s="1"/>
  <c r="DH38" i="14" s="1"/>
  <c r="DI38" i="14" s="1"/>
  <c r="DJ38" i="14" s="1"/>
  <c r="DK38" i="14" s="1"/>
  <c r="DL38" i="14" s="1"/>
  <c r="DM38" i="14" s="1"/>
  <c r="DN38" i="14" s="1"/>
  <c r="DO38" i="14" s="1"/>
  <c r="DP38" i="14" s="1"/>
  <c r="DQ38" i="14" s="1"/>
  <c r="DR38" i="14" s="1"/>
  <c r="DS38" i="14" s="1"/>
  <c r="DT38" i="14" s="1"/>
  <c r="DU38" i="14" s="1"/>
  <c r="DV38" i="14" s="1"/>
  <c r="DW38" i="14" s="1"/>
  <c r="DX38" i="14" s="1"/>
  <c r="DY38" i="14" s="1"/>
  <c r="DZ38" i="14" s="1"/>
  <c r="EA38" i="14" s="1"/>
  <c r="EB38" i="14" s="1"/>
  <c r="EC38" i="14" s="1"/>
  <c r="ED38" i="14" s="1"/>
  <c r="EE38" i="14" s="1"/>
  <c r="EF38" i="14" s="1"/>
  <c r="EG38" i="14" s="1"/>
  <c r="EH38" i="14" s="1"/>
  <c r="EI38" i="14" s="1"/>
  <c r="EJ38" i="14" s="1"/>
  <c r="EK38" i="14" s="1"/>
  <c r="EL38" i="14" s="1"/>
  <c r="EM38" i="14" s="1"/>
  <c r="EN38" i="14" s="1"/>
  <c r="EO38" i="14" s="1"/>
  <c r="EP38" i="14" s="1"/>
  <c r="EQ38" i="14" s="1"/>
  <c r="ER38" i="14" s="1"/>
  <c r="ES38" i="14" s="1"/>
  <c r="ET38" i="14" s="1"/>
  <c r="EU38" i="14" s="1"/>
  <c r="EV38" i="14" s="1"/>
  <c r="EW38" i="14" s="1"/>
  <c r="EX38" i="14" s="1"/>
  <c r="EY38" i="14" s="1"/>
  <c r="EZ38" i="14" s="1"/>
  <c r="FA38" i="14" s="1"/>
  <c r="FB38" i="14" s="1"/>
  <c r="FC38" i="14" s="1"/>
  <c r="FD38" i="14" s="1"/>
  <c r="FE38" i="14" s="1"/>
  <c r="FF38" i="14" s="1"/>
  <c r="FG38" i="14" s="1"/>
  <c r="FH38" i="14" s="1"/>
  <c r="FI38" i="14" s="1"/>
  <c r="FJ38" i="14" s="1"/>
  <c r="FK38" i="14" s="1"/>
  <c r="FL38" i="14" s="1"/>
  <c r="FM38" i="14" s="1"/>
  <c r="FN38" i="14" s="1"/>
  <c r="FO38" i="14" s="1"/>
  <c r="FP38" i="14" s="1"/>
  <c r="FQ38" i="14" s="1"/>
  <c r="FR38" i="14" s="1"/>
  <c r="FS38" i="14" s="1"/>
  <c r="FT38" i="14" s="1"/>
  <c r="FU38" i="14" s="1"/>
  <c r="FV38" i="14" s="1"/>
  <c r="FW38" i="14" s="1"/>
  <c r="FX38" i="14" s="1"/>
  <c r="FY38" i="14" s="1"/>
  <c r="FZ38" i="14" s="1"/>
  <c r="GA38" i="14" s="1"/>
  <c r="GB38" i="14" s="1"/>
  <c r="GC38" i="14" s="1"/>
  <c r="GD38" i="14" s="1"/>
  <c r="GE38" i="14" s="1"/>
  <c r="GF38" i="14" s="1"/>
  <c r="GG38" i="14" s="1"/>
  <c r="GH38" i="14" s="1"/>
  <c r="GI38" i="14" s="1"/>
  <c r="GJ38" i="14" s="1"/>
  <c r="GK38" i="14" s="1"/>
  <c r="GL38" i="14" s="1"/>
  <c r="GM38" i="14" s="1"/>
  <c r="GN38" i="14" s="1"/>
  <c r="GO38" i="14" s="1"/>
  <c r="GP38" i="14" s="1"/>
  <c r="GQ38" i="14" s="1"/>
  <c r="GR38" i="14" s="1"/>
  <c r="AQ38" i="14"/>
  <c r="AM38" i="14"/>
  <c r="AI38" i="14"/>
  <c r="AE38" i="14"/>
  <c r="AS38" i="14"/>
  <c r="AO38" i="14"/>
  <c r="AK38" i="14"/>
  <c r="AG38" i="14"/>
  <c r="AC38" i="14"/>
  <c r="AJ38" i="14"/>
  <c r="AR38" i="14"/>
  <c r="Y39" i="14"/>
  <c r="AW39" i="14"/>
  <c r="AX39" i="14" s="1"/>
  <c r="AY39" i="14" s="1"/>
  <c r="AZ39" i="14" s="1"/>
  <c r="BA39" i="14" s="1"/>
  <c r="BB39" i="14" s="1"/>
  <c r="BC39" i="14" s="1"/>
  <c r="BD39" i="14" s="1"/>
  <c r="BE39" i="14" s="1"/>
  <c r="BF39" i="14" s="1"/>
  <c r="BG39" i="14" s="1"/>
  <c r="BH39" i="14" s="1"/>
  <c r="BI39" i="14" s="1"/>
  <c r="BJ39" i="14" s="1"/>
  <c r="BK39" i="14" s="1"/>
  <c r="BL39" i="14" s="1"/>
  <c r="BM39" i="14" s="1"/>
  <c r="BN39" i="14" s="1"/>
  <c r="BO39" i="14" s="1"/>
  <c r="BP39" i="14" s="1"/>
  <c r="BQ39" i="14" s="1"/>
  <c r="BR39" i="14" s="1"/>
  <c r="BS39" i="14" s="1"/>
  <c r="BT39" i="14" s="1"/>
  <c r="BU39" i="14" s="1"/>
  <c r="BV39" i="14" s="1"/>
  <c r="BW39" i="14" s="1"/>
  <c r="BX39" i="14" s="1"/>
  <c r="BY39" i="14" s="1"/>
  <c r="BZ39" i="14" s="1"/>
  <c r="CA39" i="14" s="1"/>
  <c r="CB39" i="14" s="1"/>
  <c r="CC39" i="14" s="1"/>
  <c r="CD39" i="14" s="1"/>
  <c r="CE39" i="14" s="1"/>
  <c r="CF39" i="14" s="1"/>
  <c r="CG39" i="14" s="1"/>
  <c r="CH39" i="14" s="1"/>
  <c r="CI39" i="14" s="1"/>
  <c r="CJ39" i="14" s="1"/>
  <c r="CK39" i="14" s="1"/>
  <c r="CL39" i="14" s="1"/>
  <c r="CM39" i="14" s="1"/>
  <c r="CN39" i="14" s="1"/>
  <c r="CO39" i="14" s="1"/>
  <c r="CP39" i="14" s="1"/>
  <c r="CQ39" i="14" s="1"/>
  <c r="CR39" i="14" s="1"/>
  <c r="CS39" i="14" s="1"/>
  <c r="CT39" i="14" s="1"/>
  <c r="CU39" i="14" s="1"/>
  <c r="CV39" i="14" s="1"/>
  <c r="CW39" i="14" s="1"/>
  <c r="CX39" i="14" s="1"/>
  <c r="CY39" i="14" s="1"/>
  <c r="CZ39" i="14" s="1"/>
  <c r="DA39" i="14" s="1"/>
  <c r="DB39" i="14" s="1"/>
  <c r="DC39" i="14" s="1"/>
  <c r="DD39" i="14" s="1"/>
  <c r="DE39" i="14" s="1"/>
  <c r="DF39" i="14" s="1"/>
  <c r="DG39" i="14" s="1"/>
  <c r="DH39" i="14" s="1"/>
  <c r="DI39" i="14" s="1"/>
  <c r="DJ39" i="14" s="1"/>
  <c r="DK39" i="14" s="1"/>
  <c r="DL39" i="14" s="1"/>
  <c r="DM39" i="14" s="1"/>
  <c r="DN39" i="14" s="1"/>
  <c r="DO39" i="14" s="1"/>
  <c r="DP39" i="14" s="1"/>
  <c r="DQ39" i="14" s="1"/>
  <c r="DR39" i="14" s="1"/>
  <c r="DS39" i="14" s="1"/>
  <c r="DT39" i="14" s="1"/>
  <c r="DU39" i="14" s="1"/>
  <c r="DV39" i="14" s="1"/>
  <c r="DW39" i="14" s="1"/>
  <c r="DX39" i="14" s="1"/>
  <c r="DY39" i="14" s="1"/>
  <c r="DZ39" i="14" s="1"/>
  <c r="EA39" i="14" s="1"/>
  <c r="EB39" i="14" s="1"/>
  <c r="EC39" i="14" s="1"/>
  <c r="ED39" i="14" s="1"/>
  <c r="EE39" i="14" s="1"/>
  <c r="EF39" i="14" s="1"/>
  <c r="EG39" i="14" s="1"/>
  <c r="EH39" i="14" s="1"/>
  <c r="EI39" i="14" s="1"/>
  <c r="EJ39" i="14" s="1"/>
  <c r="EK39" i="14" s="1"/>
  <c r="EL39" i="14" s="1"/>
  <c r="EM39" i="14" s="1"/>
  <c r="EN39" i="14" s="1"/>
  <c r="EO39" i="14" s="1"/>
  <c r="EP39" i="14" s="1"/>
  <c r="EQ39" i="14" s="1"/>
  <c r="ER39" i="14" s="1"/>
  <c r="ES39" i="14" s="1"/>
  <c r="ET39" i="14" s="1"/>
  <c r="EU39" i="14" s="1"/>
  <c r="EV39" i="14" s="1"/>
  <c r="EW39" i="14" s="1"/>
  <c r="EX39" i="14" s="1"/>
  <c r="EY39" i="14" s="1"/>
  <c r="EZ39" i="14" s="1"/>
  <c r="FA39" i="14" s="1"/>
  <c r="FB39" i="14" s="1"/>
  <c r="FC39" i="14" s="1"/>
  <c r="FD39" i="14" s="1"/>
  <c r="FE39" i="14" s="1"/>
  <c r="FF39" i="14" s="1"/>
  <c r="FG39" i="14" s="1"/>
  <c r="FH39" i="14" s="1"/>
  <c r="FI39" i="14" s="1"/>
  <c r="FJ39" i="14" s="1"/>
  <c r="FK39" i="14" s="1"/>
  <c r="FL39" i="14" s="1"/>
  <c r="FM39" i="14" s="1"/>
  <c r="FN39" i="14" s="1"/>
  <c r="FO39" i="14" s="1"/>
  <c r="FP39" i="14" s="1"/>
  <c r="FQ39" i="14" s="1"/>
  <c r="FR39" i="14" s="1"/>
  <c r="FS39" i="14" s="1"/>
  <c r="FT39" i="14" s="1"/>
  <c r="FU39" i="14" s="1"/>
  <c r="FV39" i="14" s="1"/>
  <c r="FW39" i="14" s="1"/>
  <c r="FX39" i="14" s="1"/>
  <c r="FY39" i="14" s="1"/>
  <c r="FZ39" i="14" s="1"/>
  <c r="GA39" i="14" s="1"/>
  <c r="GB39" i="14" s="1"/>
  <c r="GC39" i="14" s="1"/>
  <c r="GD39" i="14" s="1"/>
  <c r="GE39" i="14" s="1"/>
  <c r="GF39" i="14" s="1"/>
  <c r="GG39" i="14" s="1"/>
  <c r="GH39" i="14" s="1"/>
  <c r="GI39" i="14" s="1"/>
  <c r="GJ39" i="14" s="1"/>
  <c r="GK39" i="14" s="1"/>
  <c r="GL39" i="14" s="1"/>
  <c r="GM39" i="14" s="1"/>
  <c r="GN39" i="14" s="1"/>
  <c r="GO39" i="14" s="1"/>
  <c r="GP39" i="14" s="1"/>
  <c r="GQ39" i="14" s="1"/>
  <c r="GR39" i="14" s="1"/>
  <c r="U40" i="14"/>
  <c r="AU40" i="14"/>
  <c r="AW40" i="14" s="1"/>
  <c r="AX40" i="14" s="1"/>
  <c r="AY40" i="14" s="1"/>
  <c r="AZ40" i="14" s="1"/>
  <c r="BA40" i="14" s="1"/>
  <c r="BB40" i="14" s="1"/>
  <c r="BC40" i="14" s="1"/>
  <c r="BD40" i="14" s="1"/>
  <c r="BE40" i="14" s="1"/>
  <c r="BF40" i="14" s="1"/>
  <c r="BG40" i="14" s="1"/>
  <c r="BH40" i="14" s="1"/>
  <c r="BI40" i="14" s="1"/>
  <c r="BJ40" i="14" s="1"/>
  <c r="BK40" i="14" s="1"/>
  <c r="BL40" i="14" s="1"/>
  <c r="BM40" i="14" s="1"/>
  <c r="BN40" i="14" s="1"/>
  <c r="BO40" i="14" s="1"/>
  <c r="BP40" i="14" s="1"/>
  <c r="BQ40" i="14" s="1"/>
  <c r="BR40" i="14" s="1"/>
  <c r="BS40" i="14" s="1"/>
  <c r="BT40" i="14" s="1"/>
  <c r="BU40" i="14" s="1"/>
  <c r="BV40" i="14" s="1"/>
  <c r="BW40" i="14" s="1"/>
  <c r="BX40" i="14" s="1"/>
  <c r="BY40" i="14" s="1"/>
  <c r="BZ40" i="14" s="1"/>
  <c r="CA40" i="14" s="1"/>
  <c r="CB40" i="14" s="1"/>
  <c r="CC40" i="14" s="1"/>
  <c r="CD40" i="14" s="1"/>
  <c r="CE40" i="14" s="1"/>
  <c r="CF40" i="14" s="1"/>
  <c r="CG40" i="14" s="1"/>
  <c r="CH40" i="14" s="1"/>
  <c r="CI40" i="14" s="1"/>
  <c r="CJ40" i="14" s="1"/>
  <c r="CK40" i="14" s="1"/>
  <c r="CL40" i="14" s="1"/>
  <c r="CM40" i="14" s="1"/>
  <c r="CN40" i="14" s="1"/>
  <c r="CO40" i="14" s="1"/>
  <c r="CP40" i="14" s="1"/>
  <c r="CQ40" i="14" s="1"/>
  <c r="CR40" i="14" s="1"/>
  <c r="CS40" i="14" s="1"/>
  <c r="CT40" i="14" s="1"/>
  <c r="CU40" i="14" s="1"/>
  <c r="CV40" i="14" s="1"/>
  <c r="CW40" i="14" s="1"/>
  <c r="CX40" i="14" s="1"/>
  <c r="CY40" i="14" s="1"/>
  <c r="CZ40" i="14" s="1"/>
  <c r="DA40" i="14" s="1"/>
  <c r="DB40" i="14" s="1"/>
  <c r="DC40" i="14" s="1"/>
  <c r="DD40" i="14" s="1"/>
  <c r="DE40" i="14" s="1"/>
  <c r="DF40" i="14" s="1"/>
  <c r="DG40" i="14" s="1"/>
  <c r="DH40" i="14" s="1"/>
  <c r="DI40" i="14" s="1"/>
  <c r="DJ40" i="14" s="1"/>
  <c r="DK40" i="14" s="1"/>
  <c r="DL40" i="14" s="1"/>
  <c r="DM40" i="14" s="1"/>
  <c r="DN40" i="14" s="1"/>
  <c r="DO40" i="14" s="1"/>
  <c r="DP40" i="14" s="1"/>
  <c r="DQ40" i="14" s="1"/>
  <c r="DR40" i="14" s="1"/>
  <c r="DS40" i="14" s="1"/>
  <c r="DT40" i="14" s="1"/>
  <c r="DU40" i="14" s="1"/>
  <c r="DV40" i="14" s="1"/>
  <c r="DW40" i="14" s="1"/>
  <c r="DX40" i="14" s="1"/>
  <c r="DY40" i="14" s="1"/>
  <c r="DZ40" i="14" s="1"/>
  <c r="EA40" i="14" s="1"/>
  <c r="EB40" i="14" s="1"/>
  <c r="EC40" i="14" s="1"/>
  <c r="ED40" i="14" s="1"/>
  <c r="EE40" i="14" s="1"/>
  <c r="EF40" i="14" s="1"/>
  <c r="EG40" i="14" s="1"/>
  <c r="EH40" i="14" s="1"/>
  <c r="EI40" i="14" s="1"/>
  <c r="EJ40" i="14" s="1"/>
  <c r="EK40" i="14" s="1"/>
  <c r="EL40" i="14" s="1"/>
  <c r="EM40" i="14" s="1"/>
  <c r="EN40" i="14" s="1"/>
  <c r="EO40" i="14" s="1"/>
  <c r="EP40" i="14" s="1"/>
  <c r="EQ40" i="14" s="1"/>
  <c r="ER40" i="14" s="1"/>
  <c r="ES40" i="14" s="1"/>
  <c r="ET40" i="14" s="1"/>
  <c r="EU40" i="14" s="1"/>
  <c r="EV40" i="14" s="1"/>
  <c r="EW40" i="14" s="1"/>
  <c r="EX40" i="14" s="1"/>
  <c r="EY40" i="14" s="1"/>
  <c r="EZ40" i="14" s="1"/>
  <c r="FA40" i="14" s="1"/>
  <c r="FB40" i="14" s="1"/>
  <c r="FC40" i="14" s="1"/>
  <c r="FD40" i="14" s="1"/>
  <c r="FE40" i="14" s="1"/>
  <c r="FF40" i="14" s="1"/>
  <c r="FG40" i="14" s="1"/>
  <c r="FH40" i="14" s="1"/>
  <c r="FI40" i="14" s="1"/>
  <c r="FJ40" i="14" s="1"/>
  <c r="FK40" i="14" s="1"/>
  <c r="FL40" i="14" s="1"/>
  <c r="FM40" i="14" s="1"/>
  <c r="FN40" i="14" s="1"/>
  <c r="FO40" i="14" s="1"/>
  <c r="FP40" i="14" s="1"/>
  <c r="FQ40" i="14" s="1"/>
  <c r="FR40" i="14" s="1"/>
  <c r="FS40" i="14" s="1"/>
  <c r="FT40" i="14" s="1"/>
  <c r="FU40" i="14" s="1"/>
  <c r="FV40" i="14" s="1"/>
  <c r="FW40" i="14" s="1"/>
  <c r="FX40" i="14" s="1"/>
  <c r="FY40" i="14" s="1"/>
  <c r="FZ40" i="14" s="1"/>
  <c r="GA40" i="14" s="1"/>
  <c r="GB40" i="14" s="1"/>
  <c r="GC40" i="14" s="1"/>
  <c r="GD40" i="14" s="1"/>
  <c r="GE40" i="14" s="1"/>
  <c r="GF40" i="14" s="1"/>
  <c r="GG40" i="14" s="1"/>
  <c r="GH40" i="14" s="1"/>
  <c r="GI40" i="14" s="1"/>
  <c r="GJ40" i="14" s="1"/>
  <c r="GK40" i="14" s="1"/>
  <c r="GL40" i="14" s="1"/>
  <c r="GM40" i="14" s="1"/>
  <c r="GN40" i="14" s="1"/>
  <c r="GO40" i="14" s="1"/>
  <c r="GP40" i="14" s="1"/>
  <c r="GQ40" i="14" s="1"/>
  <c r="GR40" i="14" s="1"/>
  <c r="AQ40" i="14"/>
  <c r="AM40" i="14"/>
  <c r="AI40" i="14"/>
  <c r="AE40" i="14"/>
  <c r="AS40" i="14"/>
  <c r="AO40" i="14"/>
  <c r="AK40" i="14"/>
  <c r="AG40" i="14"/>
  <c r="AC40" i="14"/>
  <c r="AJ40" i="14"/>
  <c r="AR40" i="14"/>
  <c r="Y41" i="14"/>
  <c r="W43" i="14"/>
  <c r="U43" i="14"/>
  <c r="U41" i="14"/>
  <c r="AS41" i="14"/>
  <c r="AO41" i="14"/>
  <c r="AK41" i="14"/>
  <c r="AG41" i="14"/>
  <c r="AC41" i="14"/>
  <c r="AU41" i="14"/>
  <c r="AW41" i="14" s="1"/>
  <c r="AX41" i="14" s="1"/>
  <c r="AY41" i="14" s="1"/>
  <c r="AZ41" i="14" s="1"/>
  <c r="BA41" i="14" s="1"/>
  <c r="BB41" i="14" s="1"/>
  <c r="BC41" i="14" s="1"/>
  <c r="BD41" i="14" s="1"/>
  <c r="BE41" i="14" s="1"/>
  <c r="BF41" i="14" s="1"/>
  <c r="BG41" i="14" s="1"/>
  <c r="BH41" i="14" s="1"/>
  <c r="BI41" i="14" s="1"/>
  <c r="BJ41" i="14" s="1"/>
  <c r="BK41" i="14" s="1"/>
  <c r="BL41" i="14" s="1"/>
  <c r="BM41" i="14" s="1"/>
  <c r="BN41" i="14" s="1"/>
  <c r="BO41" i="14" s="1"/>
  <c r="BP41" i="14" s="1"/>
  <c r="BQ41" i="14" s="1"/>
  <c r="BR41" i="14" s="1"/>
  <c r="BS41" i="14" s="1"/>
  <c r="BT41" i="14" s="1"/>
  <c r="BU41" i="14" s="1"/>
  <c r="BV41" i="14" s="1"/>
  <c r="BW41" i="14" s="1"/>
  <c r="BX41" i="14" s="1"/>
  <c r="BY41" i="14" s="1"/>
  <c r="BZ41" i="14" s="1"/>
  <c r="CA41" i="14" s="1"/>
  <c r="CB41" i="14" s="1"/>
  <c r="CC41" i="14" s="1"/>
  <c r="CD41" i="14" s="1"/>
  <c r="CE41" i="14" s="1"/>
  <c r="CF41" i="14" s="1"/>
  <c r="CG41" i="14" s="1"/>
  <c r="CH41" i="14" s="1"/>
  <c r="CI41" i="14" s="1"/>
  <c r="CJ41" i="14" s="1"/>
  <c r="CK41" i="14" s="1"/>
  <c r="CL41" i="14" s="1"/>
  <c r="CM41" i="14" s="1"/>
  <c r="CN41" i="14" s="1"/>
  <c r="CO41" i="14" s="1"/>
  <c r="CP41" i="14" s="1"/>
  <c r="CQ41" i="14" s="1"/>
  <c r="CR41" i="14" s="1"/>
  <c r="CS41" i="14" s="1"/>
  <c r="CT41" i="14" s="1"/>
  <c r="CU41" i="14" s="1"/>
  <c r="CV41" i="14" s="1"/>
  <c r="CW41" i="14" s="1"/>
  <c r="CX41" i="14" s="1"/>
  <c r="CY41" i="14" s="1"/>
  <c r="CZ41" i="14" s="1"/>
  <c r="DA41" i="14" s="1"/>
  <c r="DB41" i="14" s="1"/>
  <c r="DC41" i="14" s="1"/>
  <c r="DD41" i="14" s="1"/>
  <c r="DE41" i="14" s="1"/>
  <c r="DF41" i="14" s="1"/>
  <c r="DG41" i="14" s="1"/>
  <c r="DH41" i="14" s="1"/>
  <c r="DI41" i="14" s="1"/>
  <c r="DJ41" i="14" s="1"/>
  <c r="DK41" i="14" s="1"/>
  <c r="DL41" i="14" s="1"/>
  <c r="DM41" i="14" s="1"/>
  <c r="DN41" i="14" s="1"/>
  <c r="DO41" i="14" s="1"/>
  <c r="DP41" i="14" s="1"/>
  <c r="DQ41" i="14" s="1"/>
  <c r="DR41" i="14" s="1"/>
  <c r="DS41" i="14" s="1"/>
  <c r="DT41" i="14" s="1"/>
  <c r="DU41" i="14" s="1"/>
  <c r="DV41" i="14" s="1"/>
  <c r="DW41" i="14" s="1"/>
  <c r="DX41" i="14" s="1"/>
  <c r="DY41" i="14" s="1"/>
  <c r="DZ41" i="14" s="1"/>
  <c r="EA41" i="14" s="1"/>
  <c r="EB41" i="14" s="1"/>
  <c r="EC41" i="14" s="1"/>
  <c r="ED41" i="14" s="1"/>
  <c r="EE41" i="14" s="1"/>
  <c r="EF41" i="14" s="1"/>
  <c r="EG41" i="14" s="1"/>
  <c r="EH41" i="14" s="1"/>
  <c r="EI41" i="14" s="1"/>
  <c r="EJ41" i="14" s="1"/>
  <c r="EK41" i="14" s="1"/>
  <c r="EL41" i="14" s="1"/>
  <c r="EM41" i="14" s="1"/>
  <c r="EN41" i="14" s="1"/>
  <c r="EO41" i="14" s="1"/>
  <c r="EP41" i="14" s="1"/>
  <c r="EQ41" i="14" s="1"/>
  <c r="ER41" i="14" s="1"/>
  <c r="ES41" i="14" s="1"/>
  <c r="ET41" i="14" s="1"/>
  <c r="EU41" i="14" s="1"/>
  <c r="EV41" i="14" s="1"/>
  <c r="EW41" i="14" s="1"/>
  <c r="EX41" i="14" s="1"/>
  <c r="EY41" i="14" s="1"/>
  <c r="EZ41" i="14" s="1"/>
  <c r="FA41" i="14" s="1"/>
  <c r="FB41" i="14" s="1"/>
  <c r="FC41" i="14" s="1"/>
  <c r="FD41" i="14" s="1"/>
  <c r="FE41" i="14" s="1"/>
  <c r="FF41" i="14" s="1"/>
  <c r="FG41" i="14" s="1"/>
  <c r="FH41" i="14" s="1"/>
  <c r="FI41" i="14" s="1"/>
  <c r="FJ41" i="14" s="1"/>
  <c r="FK41" i="14" s="1"/>
  <c r="FL41" i="14" s="1"/>
  <c r="FM41" i="14" s="1"/>
  <c r="FN41" i="14" s="1"/>
  <c r="FO41" i="14" s="1"/>
  <c r="FP41" i="14" s="1"/>
  <c r="FQ41" i="14" s="1"/>
  <c r="FR41" i="14" s="1"/>
  <c r="FS41" i="14" s="1"/>
  <c r="FT41" i="14" s="1"/>
  <c r="FU41" i="14" s="1"/>
  <c r="FV41" i="14" s="1"/>
  <c r="FW41" i="14" s="1"/>
  <c r="FX41" i="14" s="1"/>
  <c r="FY41" i="14" s="1"/>
  <c r="FZ41" i="14" s="1"/>
  <c r="GA41" i="14" s="1"/>
  <c r="GB41" i="14" s="1"/>
  <c r="GC41" i="14" s="1"/>
  <c r="GD41" i="14" s="1"/>
  <c r="GE41" i="14" s="1"/>
  <c r="GF41" i="14" s="1"/>
  <c r="GG41" i="14" s="1"/>
  <c r="GH41" i="14" s="1"/>
  <c r="GI41" i="14" s="1"/>
  <c r="GJ41" i="14" s="1"/>
  <c r="GK41" i="14" s="1"/>
  <c r="GL41" i="14" s="1"/>
  <c r="GM41" i="14" s="1"/>
  <c r="GN41" i="14" s="1"/>
  <c r="GO41" i="14" s="1"/>
  <c r="GP41" i="14" s="1"/>
  <c r="GQ41" i="14" s="1"/>
  <c r="GR41" i="14" s="1"/>
  <c r="AQ41" i="14"/>
  <c r="AM41" i="14"/>
  <c r="AI41" i="14"/>
  <c r="AE41" i="14"/>
  <c r="AJ41" i="14"/>
  <c r="AR41" i="14"/>
  <c r="N42" i="14"/>
  <c r="P42" i="14"/>
  <c r="AF42" i="14"/>
  <c r="AJ42" i="14"/>
  <c r="AN42" i="14"/>
  <c r="AR42" i="14"/>
  <c r="AD42" i="14"/>
  <c r="AH42" i="14"/>
  <c r="AL42" i="14"/>
  <c r="AP42" i="14"/>
  <c r="C43" i="14"/>
  <c r="AE43" i="14"/>
  <c r="AI43" i="14"/>
  <c r="AM43" i="14"/>
  <c r="AQ43" i="14"/>
  <c r="AU43" i="14"/>
  <c r="AW43" i="14" s="1"/>
  <c r="AX43" i="14" s="1"/>
  <c r="AY43" i="14" s="1"/>
  <c r="AZ43" i="14" s="1"/>
  <c r="BA43" i="14" s="1"/>
  <c r="BB43" i="14" s="1"/>
  <c r="BC43" i="14" s="1"/>
  <c r="BD43" i="14" s="1"/>
  <c r="BE43" i="14" s="1"/>
  <c r="BF43" i="14" s="1"/>
  <c r="BG43" i="14" s="1"/>
  <c r="BH43" i="14" s="1"/>
  <c r="BI43" i="14" s="1"/>
  <c r="BJ43" i="14" s="1"/>
  <c r="BK43" i="14" s="1"/>
  <c r="BL43" i="14" s="1"/>
  <c r="BM43" i="14" s="1"/>
  <c r="BN43" i="14" s="1"/>
  <c r="BO43" i="14" s="1"/>
  <c r="BP43" i="14" s="1"/>
  <c r="BQ43" i="14" s="1"/>
  <c r="BR43" i="14" s="1"/>
  <c r="BS43" i="14" s="1"/>
  <c r="BT43" i="14" s="1"/>
  <c r="BU43" i="14" s="1"/>
  <c r="BV43" i="14" s="1"/>
  <c r="BW43" i="14" s="1"/>
  <c r="BX43" i="14" s="1"/>
  <c r="BY43" i="14" s="1"/>
  <c r="BZ43" i="14" s="1"/>
  <c r="CA43" i="14" s="1"/>
  <c r="CB43" i="14" s="1"/>
  <c r="CC43" i="14" s="1"/>
  <c r="CD43" i="14" s="1"/>
  <c r="CE43" i="14" s="1"/>
  <c r="CF43" i="14" s="1"/>
  <c r="CG43" i="14" s="1"/>
  <c r="CH43" i="14" s="1"/>
  <c r="CI43" i="14" s="1"/>
  <c r="CJ43" i="14" s="1"/>
  <c r="CK43" i="14" s="1"/>
  <c r="CL43" i="14" s="1"/>
  <c r="CM43" i="14" s="1"/>
  <c r="CN43" i="14" s="1"/>
  <c r="CO43" i="14" s="1"/>
  <c r="CP43" i="14" s="1"/>
  <c r="CQ43" i="14" s="1"/>
  <c r="CR43" i="14" s="1"/>
  <c r="CS43" i="14" s="1"/>
  <c r="CT43" i="14" s="1"/>
  <c r="CU43" i="14" s="1"/>
  <c r="CV43" i="14" s="1"/>
  <c r="CW43" i="14" s="1"/>
  <c r="CX43" i="14" s="1"/>
  <c r="CY43" i="14" s="1"/>
  <c r="CZ43" i="14" s="1"/>
  <c r="DA43" i="14" s="1"/>
  <c r="DB43" i="14" s="1"/>
  <c r="DC43" i="14" s="1"/>
  <c r="DD43" i="14" s="1"/>
  <c r="DE43" i="14" s="1"/>
  <c r="DF43" i="14" s="1"/>
  <c r="DG43" i="14" s="1"/>
  <c r="DH43" i="14" s="1"/>
  <c r="DI43" i="14" s="1"/>
  <c r="DJ43" i="14" s="1"/>
  <c r="DK43" i="14" s="1"/>
  <c r="DL43" i="14" s="1"/>
  <c r="DM43" i="14" s="1"/>
  <c r="DN43" i="14" s="1"/>
  <c r="DO43" i="14" s="1"/>
  <c r="DP43" i="14" s="1"/>
  <c r="DQ43" i="14" s="1"/>
  <c r="DR43" i="14" s="1"/>
  <c r="DS43" i="14" s="1"/>
  <c r="DT43" i="14" s="1"/>
  <c r="DU43" i="14" s="1"/>
  <c r="DV43" i="14" s="1"/>
  <c r="DW43" i="14" s="1"/>
  <c r="DX43" i="14" s="1"/>
  <c r="DY43" i="14" s="1"/>
  <c r="DZ43" i="14" s="1"/>
  <c r="EA43" i="14" s="1"/>
  <c r="EB43" i="14" s="1"/>
  <c r="EC43" i="14" s="1"/>
  <c r="ED43" i="14" s="1"/>
  <c r="EE43" i="14" s="1"/>
  <c r="EF43" i="14" s="1"/>
  <c r="EG43" i="14" s="1"/>
  <c r="EH43" i="14" s="1"/>
  <c r="EI43" i="14" s="1"/>
  <c r="EJ43" i="14" s="1"/>
  <c r="EK43" i="14" s="1"/>
  <c r="EL43" i="14" s="1"/>
  <c r="EM43" i="14" s="1"/>
  <c r="EN43" i="14" s="1"/>
  <c r="EO43" i="14" s="1"/>
  <c r="EP43" i="14" s="1"/>
  <c r="EQ43" i="14" s="1"/>
  <c r="ER43" i="14" s="1"/>
  <c r="ES43" i="14" s="1"/>
  <c r="ET43" i="14" s="1"/>
  <c r="EU43" i="14" s="1"/>
  <c r="EV43" i="14" s="1"/>
  <c r="EW43" i="14" s="1"/>
  <c r="EX43" i="14" s="1"/>
  <c r="EY43" i="14" s="1"/>
  <c r="EZ43" i="14" s="1"/>
  <c r="FA43" i="14" s="1"/>
  <c r="FB43" i="14" s="1"/>
  <c r="FC43" i="14" s="1"/>
  <c r="FD43" i="14" s="1"/>
  <c r="FE43" i="14" s="1"/>
  <c r="FF43" i="14" s="1"/>
  <c r="FG43" i="14" s="1"/>
  <c r="FH43" i="14" s="1"/>
  <c r="FI43" i="14" s="1"/>
  <c r="FJ43" i="14" s="1"/>
  <c r="FK43" i="14" s="1"/>
  <c r="FL43" i="14" s="1"/>
  <c r="FM43" i="14" s="1"/>
  <c r="FN43" i="14" s="1"/>
  <c r="FO43" i="14" s="1"/>
  <c r="FP43" i="14" s="1"/>
  <c r="FQ43" i="14" s="1"/>
  <c r="FR43" i="14" s="1"/>
  <c r="FS43" i="14" s="1"/>
  <c r="FT43" i="14" s="1"/>
  <c r="FU43" i="14" s="1"/>
  <c r="FV43" i="14" s="1"/>
  <c r="FW43" i="14" s="1"/>
  <c r="FX43" i="14" s="1"/>
  <c r="FY43" i="14" s="1"/>
  <c r="FZ43" i="14" s="1"/>
  <c r="GA43" i="14" s="1"/>
  <c r="GB43" i="14" s="1"/>
  <c r="GC43" i="14" s="1"/>
  <c r="GD43" i="14" s="1"/>
  <c r="GE43" i="14" s="1"/>
  <c r="GF43" i="14" s="1"/>
  <c r="GG43" i="14" s="1"/>
  <c r="GH43" i="14" s="1"/>
  <c r="GI43" i="14" s="1"/>
  <c r="GJ43" i="14" s="1"/>
  <c r="GK43" i="14" s="1"/>
  <c r="GL43" i="14" s="1"/>
  <c r="GM43" i="14" s="1"/>
  <c r="GN43" i="14" s="1"/>
  <c r="GO43" i="14" s="1"/>
  <c r="GP43" i="14" s="1"/>
  <c r="GQ43" i="14" s="1"/>
  <c r="GR43" i="14" s="1"/>
  <c r="AF43" i="14"/>
  <c r="AJ43" i="14"/>
  <c r="AN43" i="14"/>
  <c r="V5" i="14"/>
  <c r="V6" i="14"/>
  <c r="V7" i="14"/>
  <c r="Z12" i="14"/>
  <c r="Z13" i="14"/>
  <c r="Z14" i="14"/>
  <c r="Z15" i="14"/>
  <c r="V8" i="14"/>
  <c r="V9" i="14"/>
  <c r="V10" i="14"/>
  <c r="Z16" i="14"/>
  <c r="Z17" i="14"/>
  <c r="Z18" i="14"/>
  <c r="Z19" i="14"/>
  <c r="H5" i="14"/>
  <c r="H9" i="14"/>
  <c r="C9" i="14" s="1"/>
  <c r="H13" i="14"/>
  <c r="H17" i="14"/>
  <c r="H6" i="14"/>
  <c r="H10" i="14"/>
  <c r="C10" i="14" s="1"/>
  <c r="H14" i="14"/>
  <c r="H18" i="14"/>
  <c r="E18" i="14" s="1"/>
  <c r="H7" i="14"/>
  <c r="C7" i="14" s="1"/>
  <c r="H11" i="14"/>
  <c r="C11" i="14" s="1"/>
  <c r="H15" i="14"/>
  <c r="G15" i="14" s="1"/>
  <c r="C15" i="14"/>
  <c r="C20" i="14"/>
  <c r="G8" i="14"/>
  <c r="N8" i="14"/>
  <c r="N9" i="14"/>
  <c r="N11" i="14"/>
  <c r="F7" i="14"/>
  <c r="D16" i="14"/>
  <c r="E5" i="14"/>
  <c r="C19" i="14"/>
  <c r="N19" i="14"/>
  <c r="N18" i="14"/>
  <c r="F13" i="14"/>
  <c r="N6" i="14"/>
  <c r="C6" i="14"/>
  <c r="N16" i="14"/>
  <c r="F14" i="14"/>
  <c r="D12" i="14"/>
  <c r="G9" i="14"/>
  <c r="F9" i="14"/>
  <c r="K13" i="14"/>
  <c r="N13" i="14"/>
  <c r="F15" i="14"/>
  <c r="M15" i="14"/>
  <c r="P6" i="14"/>
  <c r="K18" i="14"/>
  <c r="P9" i="14"/>
  <c r="C8" i="14"/>
  <c r="E8" i="14"/>
  <c r="K15" i="14"/>
  <c r="E9" i="14"/>
  <c r="D9" i="14"/>
  <c r="M6" i="14"/>
  <c r="D8" i="14"/>
  <c r="F8" i="14"/>
  <c r="D14" i="14"/>
  <c r="G14" i="14"/>
  <c r="D5" i="14"/>
  <c r="K40" i="21"/>
  <c r="L40" i="21" s="1"/>
  <c r="M40" i="21" s="1"/>
  <c r="K19" i="21"/>
  <c r="L19" i="21" s="1"/>
  <c r="M19" i="21" s="1"/>
  <c r="K25" i="21"/>
  <c r="L25" i="21" s="1"/>
  <c r="M25" i="21" s="1"/>
  <c r="K32" i="21"/>
  <c r="L32" i="21" s="1"/>
  <c r="M32" i="21" s="1"/>
  <c r="K8" i="21"/>
  <c r="I30" i="21"/>
  <c r="J30" i="21" s="1"/>
  <c r="K12" i="21"/>
  <c r="I38" i="21"/>
  <c r="J38" i="21" s="1"/>
  <c r="I5" i="21"/>
  <c r="J5" i="21" s="1"/>
  <c r="K38" i="21"/>
  <c r="K48" i="21"/>
  <c r="E6" i="21"/>
  <c r="K14" i="21"/>
  <c r="L14" i="21" s="1"/>
  <c r="M14" i="21" s="1"/>
  <c r="I17" i="21"/>
  <c r="J17" i="21" s="1"/>
  <c r="I47" i="21"/>
  <c r="J47" i="21" s="1"/>
  <c r="I8" i="21"/>
  <c r="J8" i="21" s="1"/>
  <c r="K17" i="21"/>
  <c r="K23" i="21"/>
  <c r="L24" i="21"/>
  <c r="M24" i="21" s="1"/>
  <c r="K39" i="21"/>
  <c r="K49" i="21"/>
  <c r="L49" i="21" s="1"/>
  <c r="M49" i="21" s="1"/>
  <c r="K31" i="21"/>
  <c r="K47" i="21"/>
  <c r="E5" i="21"/>
  <c r="K5" i="21"/>
  <c r="L5" i="21" s="1"/>
  <c r="M5" i="21" s="1"/>
  <c r="I12" i="21"/>
  <c r="J12" i="21" s="1"/>
  <c r="K18" i="21"/>
  <c r="L51" i="21"/>
  <c r="L41" i="21"/>
  <c r="L43" i="21"/>
  <c r="L42" i="21"/>
  <c r="L33" i="21"/>
  <c r="L27" i="21"/>
  <c r="L20" i="21"/>
  <c r="K13" i="21"/>
  <c r="K9" i="21"/>
  <c r="L152" i="21" l="1"/>
  <c r="M152" i="21" s="1"/>
  <c r="L137" i="21"/>
  <c r="M137" i="21" s="1"/>
  <c r="N137" i="21" s="1"/>
  <c r="L87" i="21"/>
  <c r="M87" i="21" s="1"/>
  <c r="N87" i="21" s="1"/>
  <c r="L69" i="21"/>
  <c r="L138" i="21"/>
  <c r="M138" i="21" s="1"/>
  <c r="L162" i="21"/>
  <c r="M162" i="21" s="1"/>
  <c r="L80" i="21"/>
  <c r="M80" i="21" s="1"/>
  <c r="N80" i="21" s="1"/>
  <c r="L65" i="21"/>
  <c r="M65" i="21" s="1"/>
  <c r="N65" i="21" s="1"/>
  <c r="L161" i="21"/>
  <c r="M161" i="21" s="1"/>
  <c r="N161" i="21" s="1"/>
  <c r="N62" i="21"/>
  <c r="N63" i="21" s="1"/>
  <c r="N119" i="21"/>
  <c r="N120" i="21" s="1"/>
  <c r="M69" i="21"/>
  <c r="N69" i="21" s="1"/>
  <c r="N152" i="21"/>
  <c r="I24" i="21"/>
  <c r="J24" i="21" s="1"/>
  <c r="I162" i="21"/>
  <c r="J162" i="21" s="1"/>
  <c r="I153" i="21"/>
  <c r="J153" i="21" s="1"/>
  <c r="I138" i="21"/>
  <c r="J138" i="21" s="1"/>
  <c r="I132" i="21"/>
  <c r="J132" i="21" s="1"/>
  <c r="I105" i="21"/>
  <c r="J105" i="21" s="1"/>
  <c r="I88" i="21"/>
  <c r="J88" i="21" s="1"/>
  <c r="I70" i="21"/>
  <c r="J70" i="21" s="1"/>
  <c r="L145" i="21"/>
  <c r="M145" i="21" s="1"/>
  <c r="L144" i="21"/>
  <c r="L104" i="21"/>
  <c r="M104" i="21" s="1"/>
  <c r="N104" i="21" s="1"/>
  <c r="L105" i="21"/>
  <c r="M105" i="21" s="1"/>
  <c r="I75" i="21"/>
  <c r="J75" i="21" s="1"/>
  <c r="I163" i="21"/>
  <c r="L96" i="21"/>
  <c r="M96" i="21" s="1"/>
  <c r="L153" i="21"/>
  <c r="M153" i="21" s="1"/>
  <c r="L126" i="21"/>
  <c r="I96" i="21"/>
  <c r="J96" i="21" s="1"/>
  <c r="L74" i="21"/>
  <c r="L75" i="21"/>
  <c r="M75" i="21" s="1"/>
  <c r="I66" i="21"/>
  <c r="J66" i="21" s="1"/>
  <c r="N66" i="21" s="1"/>
  <c r="I145" i="21"/>
  <c r="J145" i="21" s="1"/>
  <c r="L95" i="21"/>
  <c r="L70" i="21"/>
  <c r="M70" i="21" s="1"/>
  <c r="L132" i="21"/>
  <c r="I123" i="21"/>
  <c r="J123" i="21" s="1"/>
  <c r="N123" i="21" s="1"/>
  <c r="I81" i="21"/>
  <c r="J81" i="21" s="1"/>
  <c r="L131" i="21"/>
  <c r="L81" i="21"/>
  <c r="M81" i="21" s="1"/>
  <c r="I127" i="21"/>
  <c r="J127" i="21" s="1"/>
  <c r="N127" i="21" s="1"/>
  <c r="L88" i="21"/>
  <c r="M88" i="21" s="1"/>
  <c r="L122" i="21"/>
  <c r="L39" i="21"/>
  <c r="M39" i="21" s="1"/>
  <c r="L13" i="21"/>
  <c r="M13" i="21" s="1"/>
  <c r="L17" i="21"/>
  <c r="M17" i="21" s="1"/>
  <c r="L18" i="21"/>
  <c r="M18" i="21" s="1"/>
  <c r="L47" i="21"/>
  <c r="M47" i="21" s="1"/>
  <c r="L12" i="21"/>
  <c r="M12" i="21" s="1"/>
  <c r="E15" i="14"/>
  <c r="D15" i="14"/>
  <c r="L23" i="21"/>
  <c r="M23" i="21" s="1"/>
  <c r="M19" i="14"/>
  <c r="F11" i="14"/>
  <c r="G7" i="14"/>
  <c r="E14" i="14"/>
  <c r="D20" i="14"/>
  <c r="F19" i="14"/>
  <c r="P14" i="14"/>
  <c r="M18" i="14"/>
  <c r="C12" i="14"/>
  <c r="P8" i="14"/>
  <c r="P18" i="14"/>
  <c r="G5" i="14"/>
  <c r="M20" i="14"/>
  <c r="D19" i="14"/>
  <c r="D6" i="14"/>
  <c r="M9" i="14"/>
  <c r="K7" i="14"/>
  <c r="E20" i="14"/>
  <c r="F20" i="14"/>
  <c r="G19" i="14"/>
  <c r="F5" i="14"/>
  <c r="G20" i="14"/>
  <c r="P20" i="14"/>
  <c r="F6" i="14"/>
  <c r="K9" i="14"/>
  <c r="E19" i="14"/>
  <c r="N10" i="14"/>
  <c r="K12" i="14"/>
  <c r="N14" i="14"/>
  <c r="C5" i="14"/>
  <c r="M11" i="14"/>
  <c r="K8" i="14"/>
  <c r="M8" i="14"/>
  <c r="M10" i="14"/>
  <c r="P10" i="14"/>
  <c r="D7" i="14"/>
  <c r="E16" i="14"/>
  <c r="D11" i="14"/>
  <c r="P11" i="14"/>
  <c r="P19" i="14"/>
  <c r="N7" i="14"/>
  <c r="K11" i="14"/>
  <c r="C16" i="14"/>
  <c r="N12" i="14"/>
  <c r="G11" i="14"/>
  <c r="G16" i="14"/>
  <c r="M12" i="14"/>
  <c r="P5" i="14"/>
  <c r="E11" i="14"/>
  <c r="F16" i="14"/>
  <c r="K19" i="14"/>
  <c r="P16" i="14"/>
  <c r="E7" i="14"/>
  <c r="F18" i="14"/>
  <c r="C18" i="14"/>
  <c r="D18" i="14"/>
  <c r="G18" i="14"/>
  <c r="N20" i="14"/>
  <c r="K20" i="14"/>
  <c r="E13" i="14"/>
  <c r="D13" i="14"/>
  <c r="C13" i="14"/>
  <c r="G13" i="14"/>
  <c r="K6" i="14"/>
  <c r="E6" i="14"/>
  <c r="G6" i="14"/>
  <c r="N5" i="14"/>
  <c r="M5" i="14"/>
  <c r="K5" i="14"/>
  <c r="M16" i="14"/>
  <c r="K16" i="14"/>
  <c r="C14" i="14"/>
  <c r="M14" i="14"/>
  <c r="K14" i="14"/>
  <c r="G12" i="14"/>
  <c r="E12" i="14"/>
  <c r="F12" i="14"/>
  <c r="K10" i="14"/>
  <c r="F10" i="14"/>
  <c r="G10" i="14"/>
  <c r="D10" i="14"/>
  <c r="E10" i="14"/>
  <c r="P7" i="14"/>
  <c r="M7" i="14"/>
  <c r="N15" i="14"/>
  <c r="P13" i="14"/>
  <c r="P12" i="14"/>
  <c r="P15" i="14"/>
  <c r="M13" i="14"/>
  <c r="L31" i="21"/>
  <c r="M31" i="21" s="1"/>
  <c r="I48" i="21"/>
  <c r="J48" i="21" s="1"/>
  <c r="I9" i="21"/>
  <c r="J9" i="21" s="1"/>
  <c r="I13" i="21"/>
  <c r="J13" i="21" s="1"/>
  <c r="I39" i="21"/>
  <c r="J39" i="21" s="1"/>
  <c r="I31" i="21"/>
  <c r="J31" i="21" s="1"/>
  <c r="L48" i="21"/>
  <c r="M48" i="21" s="1"/>
  <c r="I25" i="21"/>
  <c r="L30" i="21"/>
  <c r="M30" i="21" s="1"/>
  <c r="I18" i="21"/>
  <c r="J18" i="21" s="1"/>
  <c r="L38" i="21"/>
  <c r="M38" i="21" s="1"/>
  <c r="L8" i="21"/>
  <c r="M8" i="21" s="1"/>
  <c r="L9" i="21"/>
  <c r="M9" i="21" s="1"/>
  <c r="I89" i="21" l="1"/>
  <c r="I90" i="21" s="1"/>
  <c r="I91" i="21" s="1"/>
  <c r="I92" i="21" s="1"/>
  <c r="I154" i="21"/>
  <c r="I155" i="21" s="1"/>
  <c r="I156" i="21" s="1"/>
  <c r="I157" i="21" s="1"/>
  <c r="I158" i="21" s="1"/>
  <c r="I19" i="21"/>
  <c r="I20" i="21" s="1"/>
  <c r="J20" i="21" s="1"/>
  <c r="N20" i="21" s="1"/>
  <c r="I40" i="21"/>
  <c r="J40" i="21" s="1"/>
  <c r="I146" i="21"/>
  <c r="I147" i="21" s="1"/>
  <c r="I14" i="21"/>
  <c r="J14" i="21" s="1"/>
  <c r="I106" i="21"/>
  <c r="I107" i="21" s="1"/>
  <c r="I108" i="21" s="1"/>
  <c r="I109" i="21" s="1"/>
  <c r="I110" i="21" s="1"/>
  <c r="I111" i="21" s="1"/>
  <c r="I139" i="21"/>
  <c r="I140" i="21" s="1"/>
  <c r="I141" i="21" s="1"/>
  <c r="I97" i="21"/>
  <c r="I98" i="21" s="1"/>
  <c r="I99" i="21" s="1"/>
  <c r="I100" i="21" s="1"/>
  <c r="I101" i="21" s="1"/>
  <c r="I49" i="21"/>
  <c r="I50" i="21" s="1"/>
  <c r="I51" i="21" s="1"/>
  <c r="I52" i="21" s="1"/>
  <c r="I53" i="21" s="1"/>
  <c r="J53" i="21" s="1"/>
  <c r="I82" i="21"/>
  <c r="I83" i="21" s="1"/>
  <c r="I84" i="21" s="1"/>
  <c r="J84" i="21" s="1"/>
  <c r="N84" i="21" s="1"/>
  <c r="I128" i="21"/>
  <c r="J128" i="21" s="1"/>
  <c r="N128" i="21" s="1"/>
  <c r="I71" i="21"/>
  <c r="J71" i="21" s="1"/>
  <c r="N71" i="21" s="1"/>
  <c r="I76" i="21"/>
  <c r="I77" i="21" s="1"/>
  <c r="J77" i="21" s="1"/>
  <c r="N77" i="21" s="1"/>
  <c r="I133" i="21"/>
  <c r="J133" i="21" s="1"/>
  <c r="N133" i="21" s="1"/>
  <c r="N162" i="21"/>
  <c r="I32" i="21"/>
  <c r="I33" i="21" s="1"/>
  <c r="I34" i="21" s="1"/>
  <c r="N138" i="21"/>
  <c r="N67" i="21"/>
  <c r="N96" i="21"/>
  <c r="N153" i="21"/>
  <c r="M74" i="21"/>
  <c r="N74" i="21" s="1"/>
  <c r="M144" i="21"/>
  <c r="N144" i="21" s="1"/>
  <c r="M131" i="21"/>
  <c r="N131" i="21" s="1"/>
  <c r="M132" i="21"/>
  <c r="N132" i="21" s="1"/>
  <c r="M122" i="21"/>
  <c r="N122" i="21" s="1"/>
  <c r="N124" i="21" s="1"/>
  <c r="M95" i="21"/>
  <c r="N95" i="21" s="1"/>
  <c r="M126" i="21"/>
  <c r="N126" i="21" s="1"/>
  <c r="J89" i="21"/>
  <c r="N89" i="21" s="1"/>
  <c r="N70" i="21"/>
  <c r="J97" i="21"/>
  <c r="N97" i="21" s="1"/>
  <c r="N81" i="21"/>
  <c r="N145" i="21"/>
  <c r="N75" i="21"/>
  <c r="N88" i="21"/>
  <c r="I164" i="21"/>
  <c r="J163" i="21"/>
  <c r="N163" i="21" s="1"/>
  <c r="N105" i="21"/>
  <c r="J90" i="21"/>
  <c r="N90" i="21" s="1"/>
  <c r="J33" i="21"/>
  <c r="N33" i="21" s="1"/>
  <c r="I26" i="21"/>
  <c r="J25" i="21"/>
  <c r="J154" i="21" l="1"/>
  <c r="N154" i="21" s="1"/>
  <c r="J51" i="21"/>
  <c r="J98" i="21"/>
  <c r="N98" i="21" s="1"/>
  <c r="J32" i="21"/>
  <c r="J146" i="21"/>
  <c r="N146" i="21" s="1"/>
  <c r="J50" i="21"/>
  <c r="I54" i="21"/>
  <c r="J54" i="21" s="1"/>
  <c r="J49" i="21"/>
  <c r="J19" i="21"/>
  <c r="I41" i="21"/>
  <c r="I42" i="21" s="1"/>
  <c r="J76" i="21"/>
  <c r="N76" i="21" s="1"/>
  <c r="N78" i="21" s="1"/>
  <c r="J107" i="21"/>
  <c r="N107" i="21" s="1"/>
  <c r="J106" i="21"/>
  <c r="N106" i="21" s="1"/>
  <c r="J139" i="21"/>
  <c r="N139" i="21" s="1"/>
  <c r="J83" i="21"/>
  <c r="N83" i="21" s="1"/>
  <c r="J82" i="21"/>
  <c r="N82" i="21" s="1"/>
  <c r="J52" i="21"/>
  <c r="I134" i="21"/>
  <c r="J134" i="21" s="1"/>
  <c r="N134" i="21" s="1"/>
  <c r="N135" i="21" s="1"/>
  <c r="N129" i="21"/>
  <c r="I148" i="21"/>
  <c r="J147" i="21"/>
  <c r="N147" i="21" s="1"/>
  <c r="I165" i="21"/>
  <c r="J164" i="21"/>
  <c r="N164" i="21" s="1"/>
  <c r="N72" i="21"/>
  <c r="J155" i="21"/>
  <c r="N155" i="21" s="1"/>
  <c r="J140" i="21"/>
  <c r="N140" i="21" s="1"/>
  <c r="J141" i="21"/>
  <c r="N141" i="21" s="1"/>
  <c r="J92" i="21"/>
  <c r="N92" i="21" s="1"/>
  <c r="J91" i="21"/>
  <c r="N91" i="21" s="1"/>
  <c r="J108" i="21"/>
  <c r="N108" i="21" s="1"/>
  <c r="J99" i="21"/>
  <c r="N99" i="21" s="1"/>
  <c r="I27" i="21"/>
  <c r="J27" i="21" s="1"/>
  <c r="N27" i="21" s="1"/>
  <c r="J26" i="21"/>
  <c r="N26" i="21" s="1"/>
  <c r="I35" i="21"/>
  <c r="J35" i="21" s="1"/>
  <c r="N35" i="21" s="1"/>
  <c r="J34" i="21"/>
  <c r="N34" i="21" s="1"/>
  <c r="J41" i="21" l="1"/>
  <c r="N41" i="21" s="1"/>
  <c r="N85" i="21"/>
  <c r="N142" i="21"/>
  <c r="I166" i="21"/>
  <c r="J165" i="21"/>
  <c r="N165" i="21" s="1"/>
  <c r="I149" i="21"/>
  <c r="J149" i="21" s="1"/>
  <c r="N149" i="21" s="1"/>
  <c r="J148" i="21"/>
  <c r="N148" i="21" s="1"/>
  <c r="J156" i="21"/>
  <c r="N156" i="21" s="1"/>
  <c r="N93" i="21"/>
  <c r="J100" i="21"/>
  <c r="N100" i="21" s="1"/>
  <c r="J101" i="21"/>
  <c r="N101" i="21" s="1"/>
  <c r="J109" i="21"/>
  <c r="N109" i="21" s="1"/>
  <c r="J42" i="21"/>
  <c r="N42" i="21" s="1"/>
  <c r="I43" i="21"/>
  <c r="N150" i="21" l="1"/>
  <c r="I167" i="21"/>
  <c r="J166" i="21"/>
  <c r="N166" i="21" s="1"/>
  <c r="J157" i="21"/>
  <c r="N157" i="21" s="1"/>
  <c r="J158" i="21"/>
  <c r="N158" i="21" s="1"/>
  <c r="J111" i="21"/>
  <c r="N111" i="21" s="1"/>
  <c r="J110" i="21"/>
  <c r="N110" i="21" s="1"/>
  <c r="N102" i="21"/>
  <c r="J43" i="21"/>
  <c r="N43" i="21" s="1"/>
  <c r="I44" i="21"/>
  <c r="J44" i="21" s="1"/>
  <c r="N44" i="21" s="1"/>
  <c r="I168" i="21" l="1"/>
  <c r="J168" i="21" s="1"/>
  <c r="N168" i="21" s="1"/>
  <c r="J167" i="21"/>
  <c r="N167" i="21" s="1"/>
  <c r="N159" i="21"/>
  <c r="N112" i="21"/>
  <c r="H14" i="13" s="1"/>
  <c r="N14" i="21"/>
  <c r="AU16" i="14"/>
  <c r="N169" i="21" l="1"/>
  <c r="I14" i="13" s="1"/>
  <c r="AN15" i="14"/>
  <c r="Y14" i="14"/>
  <c r="S12" i="14"/>
  <c r="N50" i="21"/>
  <c r="AJ16" i="14"/>
  <c r="AI16" i="14"/>
  <c r="AE16" i="14"/>
  <c r="AA16" i="14"/>
  <c r="AN16" i="14"/>
  <c r="AA15" i="14"/>
  <c r="AD19" i="14"/>
  <c r="AO16" i="14"/>
  <c r="AL13" i="14"/>
  <c r="AR16" i="14"/>
  <c r="S20" i="14"/>
  <c r="N53" i="21"/>
  <c r="N32" i="21"/>
  <c r="N24" i="21"/>
  <c r="N52" i="21"/>
  <c r="N48" i="21"/>
  <c r="N31" i="21"/>
  <c r="N18" i="21"/>
  <c r="S6" i="14"/>
  <c r="S19" i="14"/>
  <c r="U15" i="14"/>
  <c r="W8" i="14"/>
  <c r="S14" i="14"/>
  <c r="S18" i="14"/>
  <c r="AQ19" i="14"/>
  <c r="W14" i="14"/>
  <c r="N51" i="21"/>
  <c r="N39" i="21"/>
  <c r="N25" i="21"/>
  <c r="N13" i="21"/>
  <c r="AO15" i="14"/>
  <c r="Y16" i="14"/>
  <c r="Y6" i="14"/>
  <c r="AC15" i="14"/>
  <c r="AK15" i="14"/>
  <c r="AR15" i="14"/>
  <c r="AF15" i="14"/>
  <c r="AJ15" i="14"/>
  <c r="AL15" i="14"/>
  <c r="S15" i="14"/>
  <c r="AM16" i="14"/>
  <c r="AF16" i="14"/>
  <c r="AH16" i="14"/>
  <c r="AG16" i="14"/>
  <c r="AD16" i="14"/>
  <c r="AT16" i="14"/>
  <c r="AQ16" i="14"/>
  <c r="AL16" i="14"/>
  <c r="AS16" i="14"/>
  <c r="AC16" i="14"/>
  <c r="AK16" i="14"/>
  <c r="AP16" i="14"/>
  <c r="AT10" i="14"/>
  <c r="AK19" i="14"/>
  <c r="AE9" i="14"/>
  <c r="AK11" i="14"/>
  <c r="S8" i="14"/>
  <c r="S11" i="14"/>
  <c r="AN19" i="14"/>
  <c r="AP6" i="14"/>
  <c r="AC18" i="14"/>
  <c r="AE8" i="14"/>
  <c r="AR19" i="14"/>
  <c r="AS20" i="14"/>
  <c r="AA14" i="14"/>
  <c r="N54" i="21"/>
  <c r="N49" i="21"/>
  <c r="N40" i="21"/>
  <c r="N9" i="21"/>
  <c r="N19" i="21"/>
  <c r="AU15" i="14"/>
  <c r="AG15" i="14"/>
  <c r="AO13" i="14" l="1"/>
  <c r="AC13" i="14"/>
  <c r="AG9" i="14"/>
  <c r="Y19" i="14"/>
  <c r="AQ18" i="14"/>
  <c r="AM15" i="14"/>
  <c r="AS15" i="14"/>
  <c r="AQ15" i="14"/>
  <c r="AD15" i="14"/>
  <c r="Y20" i="14"/>
  <c r="AF9" i="14"/>
  <c r="AP15" i="14"/>
  <c r="AE15" i="14"/>
  <c r="AT15" i="14"/>
  <c r="AI15" i="14"/>
  <c r="AH15" i="14"/>
  <c r="AA8" i="14"/>
  <c r="AR8" i="14"/>
  <c r="AA12" i="14"/>
  <c r="AE19" i="14"/>
  <c r="AM18" i="14"/>
  <c r="U18" i="14"/>
  <c r="W20" i="14"/>
  <c r="AK13" i="14"/>
  <c r="AT13" i="14"/>
  <c r="AH13" i="14"/>
  <c r="AS13" i="14"/>
  <c r="AG13" i="14"/>
  <c r="AM13" i="14"/>
  <c r="AI13" i="14"/>
  <c r="AQ13" i="14"/>
  <c r="AJ13" i="14"/>
  <c r="AR13" i="14"/>
  <c r="AN13" i="14"/>
  <c r="AA13" i="14"/>
  <c r="AU13" i="14"/>
  <c r="AP13" i="14"/>
  <c r="AJ6" i="14"/>
  <c r="AL6" i="14"/>
  <c r="Y5" i="14"/>
  <c r="W5" i="14"/>
  <c r="W16" i="14"/>
  <c r="Y12" i="14"/>
  <c r="W12" i="14"/>
  <c r="U12" i="14"/>
  <c r="AN10" i="14"/>
  <c r="W10" i="14"/>
  <c r="AL10" i="14"/>
  <c r="Y8" i="14"/>
  <c r="U20" i="14"/>
  <c r="AP19" i="14"/>
  <c r="AL19" i="14"/>
  <c r="AF19" i="14"/>
  <c r="AG19" i="14"/>
  <c r="AC19" i="14"/>
  <c r="AI19" i="14"/>
  <c r="AM19" i="14"/>
  <c r="AF10" i="14"/>
  <c r="AA9" i="14"/>
  <c r="AQ8" i="14"/>
  <c r="AC9" i="14"/>
  <c r="AS19" i="14"/>
  <c r="AU19" i="14"/>
  <c r="AW19" i="14" s="1"/>
  <c r="AX19" i="14" s="1"/>
  <c r="AY19" i="14" s="1"/>
  <c r="AZ19" i="14" s="1"/>
  <c r="BA19" i="14" s="1"/>
  <c r="BB19" i="14" s="1"/>
  <c r="BC19" i="14" s="1"/>
  <c r="BD19" i="14" s="1"/>
  <c r="BE19" i="14" s="1"/>
  <c r="BF19" i="14" s="1"/>
  <c r="BG19" i="14" s="1"/>
  <c r="BH19" i="14" s="1"/>
  <c r="BI19" i="14" s="1"/>
  <c r="BJ19" i="14" s="1"/>
  <c r="BK19" i="14" s="1"/>
  <c r="BL19" i="14" s="1"/>
  <c r="BM19" i="14" s="1"/>
  <c r="BN19" i="14" s="1"/>
  <c r="BO19" i="14" s="1"/>
  <c r="BP19" i="14" s="1"/>
  <c r="BQ19" i="14" s="1"/>
  <c r="BR19" i="14" s="1"/>
  <c r="BS19" i="14" s="1"/>
  <c r="BT19" i="14" s="1"/>
  <c r="BU19" i="14" s="1"/>
  <c r="BV19" i="14" s="1"/>
  <c r="BW19" i="14" s="1"/>
  <c r="BX19" i="14" s="1"/>
  <c r="BY19" i="14" s="1"/>
  <c r="BZ19" i="14" s="1"/>
  <c r="CA19" i="14" s="1"/>
  <c r="CB19" i="14" s="1"/>
  <c r="CC19" i="14" s="1"/>
  <c r="CD19" i="14" s="1"/>
  <c r="CE19" i="14" s="1"/>
  <c r="CF19" i="14" s="1"/>
  <c r="CG19" i="14" s="1"/>
  <c r="CH19" i="14" s="1"/>
  <c r="CI19" i="14" s="1"/>
  <c r="CJ19" i="14" s="1"/>
  <c r="CK19" i="14" s="1"/>
  <c r="CL19" i="14" s="1"/>
  <c r="CM19" i="14" s="1"/>
  <c r="CN19" i="14" s="1"/>
  <c r="CO19" i="14" s="1"/>
  <c r="CP19" i="14" s="1"/>
  <c r="CQ19" i="14" s="1"/>
  <c r="CR19" i="14" s="1"/>
  <c r="CS19" i="14" s="1"/>
  <c r="CT19" i="14" s="1"/>
  <c r="CU19" i="14" s="1"/>
  <c r="CV19" i="14" s="1"/>
  <c r="CW19" i="14" s="1"/>
  <c r="CX19" i="14" s="1"/>
  <c r="CY19" i="14" s="1"/>
  <c r="CZ19" i="14" s="1"/>
  <c r="DA19" i="14" s="1"/>
  <c r="DB19" i="14" s="1"/>
  <c r="DC19" i="14" s="1"/>
  <c r="DD19" i="14" s="1"/>
  <c r="DE19" i="14" s="1"/>
  <c r="DF19" i="14" s="1"/>
  <c r="DG19" i="14" s="1"/>
  <c r="DH19" i="14" s="1"/>
  <c r="DI19" i="14" s="1"/>
  <c r="DJ19" i="14" s="1"/>
  <c r="DK19" i="14" s="1"/>
  <c r="DL19" i="14" s="1"/>
  <c r="DM19" i="14" s="1"/>
  <c r="DN19" i="14" s="1"/>
  <c r="DO19" i="14" s="1"/>
  <c r="DP19" i="14" s="1"/>
  <c r="DQ19" i="14" s="1"/>
  <c r="DR19" i="14" s="1"/>
  <c r="DS19" i="14" s="1"/>
  <c r="DT19" i="14" s="1"/>
  <c r="DU19" i="14" s="1"/>
  <c r="DV19" i="14" s="1"/>
  <c r="DW19" i="14" s="1"/>
  <c r="DX19" i="14" s="1"/>
  <c r="DY19" i="14" s="1"/>
  <c r="DZ19" i="14" s="1"/>
  <c r="EA19" i="14" s="1"/>
  <c r="EB19" i="14" s="1"/>
  <c r="EC19" i="14" s="1"/>
  <c r="ED19" i="14" s="1"/>
  <c r="EE19" i="14" s="1"/>
  <c r="EF19" i="14" s="1"/>
  <c r="EG19" i="14" s="1"/>
  <c r="EH19" i="14" s="1"/>
  <c r="EI19" i="14" s="1"/>
  <c r="EJ19" i="14" s="1"/>
  <c r="EK19" i="14" s="1"/>
  <c r="EL19" i="14" s="1"/>
  <c r="EM19" i="14" s="1"/>
  <c r="EN19" i="14" s="1"/>
  <c r="EO19" i="14" s="1"/>
  <c r="EP19" i="14" s="1"/>
  <c r="EQ19" i="14" s="1"/>
  <c r="ER19" i="14" s="1"/>
  <c r="ES19" i="14" s="1"/>
  <c r="ET19" i="14" s="1"/>
  <c r="EU19" i="14" s="1"/>
  <c r="EV19" i="14" s="1"/>
  <c r="EW19" i="14" s="1"/>
  <c r="EX19" i="14" s="1"/>
  <c r="EY19" i="14" s="1"/>
  <c r="EZ19" i="14" s="1"/>
  <c r="FA19" i="14" s="1"/>
  <c r="FB19" i="14" s="1"/>
  <c r="FC19" i="14" s="1"/>
  <c r="FD19" i="14" s="1"/>
  <c r="FE19" i="14" s="1"/>
  <c r="FF19" i="14" s="1"/>
  <c r="FG19" i="14" s="1"/>
  <c r="FH19" i="14" s="1"/>
  <c r="FI19" i="14" s="1"/>
  <c r="FJ19" i="14" s="1"/>
  <c r="FK19" i="14" s="1"/>
  <c r="FL19" i="14" s="1"/>
  <c r="FM19" i="14" s="1"/>
  <c r="FN19" i="14" s="1"/>
  <c r="FO19" i="14" s="1"/>
  <c r="FP19" i="14" s="1"/>
  <c r="FQ19" i="14" s="1"/>
  <c r="FR19" i="14" s="1"/>
  <c r="FS19" i="14" s="1"/>
  <c r="FT19" i="14" s="1"/>
  <c r="FU19" i="14" s="1"/>
  <c r="FV19" i="14" s="1"/>
  <c r="FW19" i="14" s="1"/>
  <c r="FX19" i="14" s="1"/>
  <c r="FY19" i="14" s="1"/>
  <c r="FZ19" i="14" s="1"/>
  <c r="GA19" i="14" s="1"/>
  <c r="GB19" i="14" s="1"/>
  <c r="GC19" i="14" s="1"/>
  <c r="GD19" i="14" s="1"/>
  <c r="GE19" i="14" s="1"/>
  <c r="GF19" i="14" s="1"/>
  <c r="GG19" i="14" s="1"/>
  <c r="GH19" i="14" s="1"/>
  <c r="GI19" i="14" s="1"/>
  <c r="GJ19" i="14" s="1"/>
  <c r="GK19" i="14" s="1"/>
  <c r="GL19" i="14" s="1"/>
  <c r="GM19" i="14" s="1"/>
  <c r="GN19" i="14" s="1"/>
  <c r="GO19" i="14" s="1"/>
  <c r="GP19" i="14" s="1"/>
  <c r="GQ19" i="14" s="1"/>
  <c r="GR19" i="14" s="1"/>
  <c r="AA19" i="14"/>
  <c r="AO19" i="14"/>
  <c r="Y15" i="14"/>
  <c r="U19" i="14"/>
  <c r="AE13" i="14"/>
  <c r="AD13" i="14"/>
  <c r="AF13" i="14"/>
  <c r="W19" i="14"/>
  <c r="AR9" i="14"/>
  <c r="AC10" i="14"/>
  <c r="AP9" i="14"/>
  <c r="AJ19" i="14"/>
  <c r="AH19" i="14"/>
  <c r="AT19" i="14"/>
  <c r="Y7" i="14"/>
  <c r="Y13" i="14"/>
  <c r="Y11" i="14"/>
  <c r="AJ11" i="14"/>
  <c r="AO18" i="14"/>
  <c r="AR18" i="14"/>
  <c r="AS18" i="14"/>
  <c r="AC11" i="14"/>
  <c r="S16" i="14"/>
  <c r="U16" i="14"/>
  <c r="AH18" i="14"/>
  <c r="AQ9" i="14"/>
  <c r="AM10" i="14"/>
  <c r="AF18" i="14"/>
  <c r="AC6" i="14"/>
  <c r="AO11" i="14"/>
  <c r="AG18" i="14"/>
  <c r="AM9" i="14"/>
  <c r="AJ10" i="14"/>
  <c r="AP18" i="14"/>
  <c r="Y10" i="14"/>
  <c r="W11" i="14"/>
  <c r="AA10" i="14"/>
  <c r="U8" i="14"/>
  <c r="U9" i="14"/>
  <c r="S9" i="14"/>
  <c r="U14" i="14"/>
  <c r="AJ18" i="14"/>
  <c r="AN9" i="14"/>
  <c r="AS10" i="14"/>
  <c r="AE18" i="14"/>
  <c r="AD18" i="14"/>
  <c r="W7" i="14"/>
  <c r="U6" i="14"/>
  <c r="AE20" i="14"/>
  <c r="AD20" i="14"/>
  <c r="AL20" i="14"/>
  <c r="AC20" i="14"/>
  <c r="AP20" i="14"/>
  <c r="AM20" i="14"/>
  <c r="AT20" i="14"/>
  <c r="AR20" i="14"/>
  <c r="AK20" i="14"/>
  <c r="AQ20" i="14"/>
  <c r="AO20" i="14"/>
  <c r="AA20" i="14"/>
  <c r="AI20" i="14"/>
  <c r="AG20" i="14"/>
  <c r="AJ20" i="14"/>
  <c r="AU20" i="14"/>
  <c r="AW20" i="14" s="1"/>
  <c r="AX20" i="14" s="1"/>
  <c r="AY20" i="14" s="1"/>
  <c r="AZ20" i="14" s="1"/>
  <c r="BA20" i="14" s="1"/>
  <c r="BB20" i="14" s="1"/>
  <c r="BC20" i="14" s="1"/>
  <c r="BD20" i="14" s="1"/>
  <c r="BE20" i="14" s="1"/>
  <c r="BF20" i="14" s="1"/>
  <c r="BG20" i="14" s="1"/>
  <c r="BH20" i="14" s="1"/>
  <c r="BI20" i="14" s="1"/>
  <c r="BJ20" i="14" s="1"/>
  <c r="BK20" i="14" s="1"/>
  <c r="BL20" i="14" s="1"/>
  <c r="BM20" i="14" s="1"/>
  <c r="BN20" i="14" s="1"/>
  <c r="BO20" i="14" s="1"/>
  <c r="BP20" i="14" s="1"/>
  <c r="BQ20" i="14" s="1"/>
  <c r="BR20" i="14" s="1"/>
  <c r="BS20" i="14" s="1"/>
  <c r="BT20" i="14" s="1"/>
  <c r="BU20" i="14" s="1"/>
  <c r="BV20" i="14" s="1"/>
  <c r="BW20" i="14" s="1"/>
  <c r="BX20" i="14" s="1"/>
  <c r="BY20" i="14" s="1"/>
  <c r="BZ20" i="14" s="1"/>
  <c r="CA20" i="14" s="1"/>
  <c r="CB20" i="14" s="1"/>
  <c r="CC20" i="14" s="1"/>
  <c r="CD20" i="14" s="1"/>
  <c r="CE20" i="14" s="1"/>
  <c r="CF20" i="14" s="1"/>
  <c r="CG20" i="14" s="1"/>
  <c r="CH20" i="14" s="1"/>
  <c r="CI20" i="14" s="1"/>
  <c r="CJ20" i="14" s="1"/>
  <c r="CK20" i="14" s="1"/>
  <c r="CL20" i="14" s="1"/>
  <c r="CM20" i="14" s="1"/>
  <c r="CN20" i="14" s="1"/>
  <c r="CO20" i="14" s="1"/>
  <c r="CP20" i="14" s="1"/>
  <c r="CQ20" i="14" s="1"/>
  <c r="CR20" i="14" s="1"/>
  <c r="CS20" i="14" s="1"/>
  <c r="CT20" i="14" s="1"/>
  <c r="CU20" i="14" s="1"/>
  <c r="CV20" i="14" s="1"/>
  <c r="CW20" i="14" s="1"/>
  <c r="CX20" i="14" s="1"/>
  <c r="CY20" i="14" s="1"/>
  <c r="CZ20" i="14" s="1"/>
  <c r="DA20" i="14" s="1"/>
  <c r="DB20" i="14" s="1"/>
  <c r="DC20" i="14" s="1"/>
  <c r="DD20" i="14" s="1"/>
  <c r="DE20" i="14" s="1"/>
  <c r="DF20" i="14" s="1"/>
  <c r="DG20" i="14" s="1"/>
  <c r="DH20" i="14" s="1"/>
  <c r="DI20" i="14" s="1"/>
  <c r="DJ20" i="14" s="1"/>
  <c r="DK20" i="14" s="1"/>
  <c r="DL20" i="14" s="1"/>
  <c r="DM20" i="14" s="1"/>
  <c r="DN20" i="14" s="1"/>
  <c r="DO20" i="14" s="1"/>
  <c r="DP20" i="14" s="1"/>
  <c r="DQ20" i="14" s="1"/>
  <c r="DR20" i="14" s="1"/>
  <c r="DS20" i="14" s="1"/>
  <c r="DT20" i="14" s="1"/>
  <c r="DU20" i="14" s="1"/>
  <c r="DV20" i="14" s="1"/>
  <c r="DW20" i="14" s="1"/>
  <c r="DX20" i="14" s="1"/>
  <c r="DY20" i="14" s="1"/>
  <c r="DZ20" i="14" s="1"/>
  <c r="EA20" i="14" s="1"/>
  <c r="EB20" i="14" s="1"/>
  <c r="EC20" i="14" s="1"/>
  <c r="ED20" i="14" s="1"/>
  <c r="EE20" i="14" s="1"/>
  <c r="EF20" i="14" s="1"/>
  <c r="EG20" i="14" s="1"/>
  <c r="EH20" i="14" s="1"/>
  <c r="EI20" i="14" s="1"/>
  <c r="EJ20" i="14" s="1"/>
  <c r="EK20" i="14" s="1"/>
  <c r="EL20" i="14" s="1"/>
  <c r="EM20" i="14" s="1"/>
  <c r="EN20" i="14" s="1"/>
  <c r="EO20" i="14" s="1"/>
  <c r="EP20" i="14" s="1"/>
  <c r="EQ20" i="14" s="1"/>
  <c r="ER20" i="14" s="1"/>
  <c r="ES20" i="14" s="1"/>
  <c r="ET20" i="14" s="1"/>
  <c r="EU20" i="14" s="1"/>
  <c r="EV20" i="14" s="1"/>
  <c r="EW20" i="14" s="1"/>
  <c r="EX20" i="14" s="1"/>
  <c r="EY20" i="14" s="1"/>
  <c r="EZ20" i="14" s="1"/>
  <c r="FA20" i="14" s="1"/>
  <c r="FB20" i="14" s="1"/>
  <c r="FC20" i="14" s="1"/>
  <c r="FD20" i="14" s="1"/>
  <c r="FE20" i="14" s="1"/>
  <c r="FF20" i="14" s="1"/>
  <c r="FG20" i="14" s="1"/>
  <c r="FH20" i="14" s="1"/>
  <c r="FI20" i="14" s="1"/>
  <c r="FJ20" i="14" s="1"/>
  <c r="FK20" i="14" s="1"/>
  <c r="FL20" i="14" s="1"/>
  <c r="FM20" i="14" s="1"/>
  <c r="FN20" i="14" s="1"/>
  <c r="FO20" i="14" s="1"/>
  <c r="FP20" i="14" s="1"/>
  <c r="FQ20" i="14" s="1"/>
  <c r="FR20" i="14" s="1"/>
  <c r="FS20" i="14" s="1"/>
  <c r="FT20" i="14" s="1"/>
  <c r="FU20" i="14" s="1"/>
  <c r="FV20" i="14" s="1"/>
  <c r="FW20" i="14" s="1"/>
  <c r="FX20" i="14" s="1"/>
  <c r="FY20" i="14" s="1"/>
  <c r="FZ20" i="14" s="1"/>
  <c r="GA20" i="14" s="1"/>
  <c r="GB20" i="14" s="1"/>
  <c r="GC20" i="14" s="1"/>
  <c r="GD20" i="14" s="1"/>
  <c r="GE20" i="14" s="1"/>
  <c r="GF20" i="14" s="1"/>
  <c r="GG20" i="14" s="1"/>
  <c r="GH20" i="14" s="1"/>
  <c r="GI20" i="14" s="1"/>
  <c r="GJ20" i="14" s="1"/>
  <c r="GK20" i="14" s="1"/>
  <c r="GL20" i="14" s="1"/>
  <c r="GM20" i="14" s="1"/>
  <c r="GN20" i="14" s="1"/>
  <c r="GO20" i="14" s="1"/>
  <c r="GP20" i="14" s="1"/>
  <c r="GQ20" i="14" s="1"/>
  <c r="GR20" i="14" s="1"/>
  <c r="AP11" i="14"/>
  <c r="AR11" i="14"/>
  <c r="AS11" i="14"/>
  <c r="W6" i="14"/>
  <c r="Y9" i="14"/>
  <c r="W9" i="14"/>
  <c r="AD11" i="14"/>
  <c r="AL7" i="14"/>
  <c r="AN7" i="14"/>
  <c r="AG7" i="14"/>
  <c r="AQ7" i="14"/>
  <c r="AD7" i="14"/>
  <c r="AJ7" i="14"/>
  <c r="AO7" i="14"/>
  <c r="AH7" i="14"/>
  <c r="AP7" i="14"/>
  <c r="AA7" i="14"/>
  <c r="AF7" i="14"/>
  <c r="AK7" i="14"/>
  <c r="AU7" i="14"/>
  <c r="AC7" i="14"/>
  <c r="AI7" i="14"/>
  <c r="AT7" i="14"/>
  <c r="AS7" i="14"/>
  <c r="AE7" i="14"/>
  <c r="AR7" i="14"/>
  <c r="AM7" i="14"/>
  <c r="AU9" i="14"/>
  <c r="AJ9" i="14"/>
  <c r="AD9" i="14"/>
  <c r="AI9" i="14"/>
  <c r="W15" i="14"/>
  <c r="AQ11" i="14"/>
  <c r="AS9" i="14"/>
  <c r="AE11" i="14"/>
  <c r="U11" i="14"/>
  <c r="AN20" i="14"/>
  <c r="AT11" i="14"/>
  <c r="AH9" i="14"/>
  <c r="AL14" i="14"/>
  <c r="AQ14" i="14"/>
  <c r="AM14" i="14"/>
  <c r="AP14" i="14"/>
  <c r="AF14" i="14"/>
  <c r="AU14" i="14"/>
  <c r="AR14" i="14"/>
  <c r="AT14" i="14"/>
  <c r="AO14" i="14"/>
  <c r="AC14" i="14"/>
  <c r="AE14" i="14"/>
  <c r="AH14" i="14"/>
  <c r="AK14" i="14"/>
  <c r="AS14" i="14"/>
  <c r="AG14" i="14"/>
  <c r="AN14" i="14"/>
  <c r="AJ14" i="14"/>
  <c r="AD14" i="14"/>
  <c r="AI14" i="14"/>
  <c r="AL5" i="14"/>
  <c r="AJ5" i="14"/>
  <c r="AG5" i="14"/>
  <c r="AH5" i="14"/>
  <c r="AQ5" i="14"/>
  <c r="AS5" i="14"/>
  <c r="AO5" i="14"/>
  <c r="AM5" i="14"/>
  <c r="AU5" i="14"/>
  <c r="AI5" i="14"/>
  <c r="AC5" i="14"/>
  <c r="AE5" i="14"/>
  <c r="AA5" i="14"/>
  <c r="AR5" i="14"/>
  <c r="AT5" i="14"/>
  <c r="AK5" i="14"/>
  <c r="AF5" i="14"/>
  <c r="AN5" i="14"/>
  <c r="AP5" i="14"/>
  <c r="AD5" i="14"/>
  <c r="AK18" i="14"/>
  <c r="AN18" i="14"/>
  <c r="AI18" i="14"/>
  <c r="AT18" i="14"/>
  <c r="AL18" i="14"/>
  <c r="AU18" i="14"/>
  <c r="AH12" i="14"/>
  <c r="AD12" i="14"/>
  <c r="AL12" i="14"/>
  <c r="AC12" i="14"/>
  <c r="AI12" i="14"/>
  <c r="AN12" i="14"/>
  <c r="AK12" i="14"/>
  <c r="AE12" i="14"/>
  <c r="AP12" i="14"/>
  <c r="AJ12" i="14"/>
  <c r="AF12" i="14"/>
  <c r="AQ12" i="14"/>
  <c r="AM12" i="14"/>
  <c r="AO12" i="14"/>
  <c r="AS12" i="14"/>
  <c r="AT12" i="14"/>
  <c r="AU12" i="14"/>
  <c r="AR12" i="14"/>
  <c r="AG12" i="14"/>
  <c r="U10" i="14"/>
  <c r="S10" i="14"/>
  <c r="S5" i="14"/>
  <c r="U5" i="14"/>
  <c r="AE10" i="14"/>
  <c r="AQ10" i="14"/>
  <c r="AG10" i="14"/>
  <c r="AO10" i="14"/>
  <c r="AK10" i="14"/>
  <c r="AD10" i="14"/>
  <c r="AR10" i="14"/>
  <c r="AH10" i="14"/>
  <c r="AP10" i="14"/>
  <c r="AU10" i="14"/>
  <c r="AI10" i="14"/>
  <c r="Y18" i="14"/>
  <c r="W18" i="14"/>
  <c r="AI11" i="14"/>
  <c r="AF20" i="14"/>
  <c r="AN11" i="14"/>
  <c r="AM11" i="14"/>
  <c r="AC8" i="14"/>
  <c r="AI8" i="14"/>
  <c r="AS8" i="14"/>
  <c r="AK8" i="14"/>
  <c r="AN8" i="14"/>
  <c r="AH8" i="14"/>
  <c r="AG8" i="14"/>
  <c r="AL8" i="14"/>
  <c r="AF8" i="14"/>
  <c r="AJ8" i="14"/>
  <c r="AO8" i="14"/>
  <c r="AM8" i="14"/>
  <c r="AT8" i="14"/>
  <c r="AD8" i="14"/>
  <c r="AP8" i="14"/>
  <c r="AK9" i="14"/>
  <c r="AF11" i="14"/>
  <c r="AT9" i="14"/>
  <c r="AG11" i="14"/>
  <c r="AL9" i="14"/>
  <c r="AH20" i="14"/>
  <c r="AL11" i="14"/>
  <c r="AU11" i="14"/>
  <c r="AO9" i="14"/>
  <c r="AU8" i="14"/>
  <c r="AH11" i="14"/>
  <c r="W13" i="14"/>
  <c r="AF6" i="14"/>
  <c r="AH6" i="14"/>
  <c r="AO6" i="14"/>
  <c r="AE6" i="14"/>
  <c r="AS6" i="14"/>
  <c r="AM6" i="14"/>
  <c r="AA6" i="14"/>
  <c r="AG6" i="14"/>
  <c r="AI6" i="14"/>
  <c r="AK6" i="14"/>
  <c r="AD6" i="14"/>
  <c r="AU6" i="14"/>
  <c r="AN6" i="14"/>
  <c r="AT6" i="14"/>
  <c r="AQ6" i="14"/>
  <c r="AR6" i="14"/>
  <c r="U7" i="14"/>
  <c r="S7" i="14"/>
  <c r="U13" i="14"/>
  <c r="S13" i="14"/>
  <c r="AA18" i="14"/>
  <c r="AA11" i="14"/>
  <c r="C17" i="14" l="1"/>
  <c r="P17" i="14"/>
  <c r="Y17" i="14"/>
  <c r="N5" i="21" l="1"/>
  <c r="N6" i="21" s="1"/>
  <c r="N8" i="21"/>
  <c r="N10" i="21" s="1"/>
  <c r="U17" i="14"/>
  <c r="S17" i="14"/>
  <c r="AM17" i="14"/>
  <c r="AO17" i="14"/>
  <c r="AI17" i="14"/>
  <c r="N17" i="14"/>
  <c r="AS17" i="14"/>
  <c r="AA17" i="14"/>
  <c r="M17" i="14"/>
  <c r="AT17" i="14"/>
  <c r="AL17" i="14"/>
  <c r="AP17" i="14"/>
  <c r="AR17" i="14"/>
  <c r="AG17" i="14"/>
  <c r="AE17" i="14"/>
  <c r="D17" i="14"/>
  <c r="W17" i="14"/>
  <c r="K17" i="14"/>
  <c r="AD17" i="14"/>
  <c r="AQ17" i="14"/>
  <c r="AN17" i="14"/>
  <c r="AU17" i="14"/>
  <c r="AF17" i="14"/>
  <c r="G17" i="14"/>
  <c r="E17" i="14"/>
  <c r="AK17" i="14"/>
  <c r="AH17" i="14"/>
  <c r="AC17" i="14"/>
  <c r="AJ17" i="14"/>
  <c r="F17" i="14"/>
  <c r="N23" i="21" l="1"/>
  <c r="N28" i="21" s="1"/>
  <c r="N38" i="21"/>
  <c r="N45" i="21" s="1"/>
  <c r="N47" i="21"/>
  <c r="N55" i="21" s="1"/>
  <c r="N30" i="21"/>
  <c r="N36" i="21" s="1"/>
  <c r="N12" i="21"/>
  <c r="N15" i="21" s="1"/>
  <c r="N17" i="21"/>
  <c r="N21" i="21" s="1"/>
  <c r="B14" i="13" l="1"/>
  <c r="D18" i="13" s="1"/>
</calcChain>
</file>

<file path=xl/sharedStrings.xml><?xml version="1.0" encoding="utf-8"?>
<sst xmlns="http://schemas.openxmlformats.org/spreadsheetml/2006/main" count="409" uniqueCount="119">
  <si>
    <t>Period 1</t>
  </si>
  <si>
    <t>Period 2</t>
  </si>
  <si>
    <t>Period 3</t>
  </si>
  <si>
    <t>Period 4</t>
  </si>
  <si>
    <t>Time (Hours)</t>
  </si>
  <si>
    <t>Ref (Ah):</t>
  </si>
  <si>
    <t>Standby Period (Hours)</t>
  </si>
  <si>
    <t>Ah Capacity</t>
  </si>
  <si>
    <t>Time</t>
  </si>
  <si>
    <t>3m</t>
  </si>
  <si>
    <t>60s</t>
  </si>
  <si>
    <t>30s</t>
  </si>
  <si>
    <t>5s</t>
  </si>
  <si>
    <t>1s</t>
  </si>
  <si>
    <t>5m</t>
  </si>
  <si>
    <t>10m</t>
  </si>
  <si>
    <t>15m</t>
  </si>
  <si>
    <t>30m</t>
  </si>
  <si>
    <t>1h</t>
  </si>
  <si>
    <t>1.5h</t>
  </si>
  <si>
    <t>3h</t>
  </si>
  <si>
    <t>5h</t>
  </si>
  <si>
    <t>Description</t>
  </si>
  <si>
    <t>Current A1…A8 (amps)</t>
  </si>
  <si>
    <t>Duration M1 ..M8 (hours)</t>
  </si>
  <si>
    <t>Period 5</t>
  </si>
  <si>
    <t>Period 6</t>
  </si>
  <si>
    <t>Period 7</t>
  </si>
  <si>
    <t>Period 8</t>
  </si>
  <si>
    <t>Load (A)</t>
  </si>
  <si>
    <t>Change in Load (A)</t>
  </si>
  <si>
    <t>Duration of Period (hours)</t>
  </si>
  <si>
    <t>Time to end of section (hours)</t>
  </si>
  <si>
    <t>Capacity Rating Factor Kt</t>
  </si>
  <si>
    <t>Required Section Size (Ah)</t>
  </si>
  <si>
    <t>Total (1)</t>
  </si>
  <si>
    <t>Total (2)</t>
  </si>
  <si>
    <t>Total (3)</t>
  </si>
  <si>
    <t>Total (4)</t>
  </si>
  <si>
    <t>Total (5)</t>
  </si>
  <si>
    <t>Total (6)</t>
  </si>
  <si>
    <t>Total (7)</t>
  </si>
  <si>
    <t>Duty Summary</t>
  </si>
  <si>
    <t>Actual Battery Capacity (Ah)</t>
  </si>
  <si>
    <t>Total (8)</t>
  </si>
  <si>
    <r>
      <t>Kt (1.85V per cell 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</si>
  <si>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Kt (1.85V per cell  15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</si>
  <si>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15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 Factor</t>
    </r>
  </si>
  <si>
    <t>1.8V</t>
  </si>
  <si>
    <r>
      <t>Current (1.85V per cell 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</si>
  <si>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20</t>
    </r>
    <r>
      <rPr>
        <b/>
        <vertAlign val="superscript"/>
        <sz val="10"/>
        <color indexed="12"/>
        <rFont val="Arial"/>
        <family val="2"/>
      </rPr>
      <t>o</t>
    </r>
    <r>
      <rPr>
        <b/>
        <sz val="10"/>
        <color indexed="12"/>
        <rFont val="Arial"/>
        <family val="2"/>
      </rPr>
      <t>C</t>
    </r>
  </si>
  <si>
    <t>20m</t>
  </si>
  <si>
    <t>40m</t>
  </si>
  <si>
    <t>50m</t>
  </si>
  <si>
    <t>Standing Load (Watts)</t>
  </si>
  <si>
    <t>Monobloc Type</t>
  </si>
  <si>
    <t>Number of Parallel Strings</t>
  </si>
  <si>
    <t>Monobloc Types</t>
  </si>
  <si>
    <t>Design Margin</t>
  </si>
  <si>
    <t>Temperature Correction Factor</t>
  </si>
  <si>
    <t>Monobloc Data</t>
  </si>
  <si>
    <t>NOTE: Column A must be sorted in ascending order!</t>
  </si>
  <si>
    <t>Battery Nominal Voltage</t>
  </si>
  <si>
    <t>Battery Voltage At End Of Duty Cycle</t>
  </si>
  <si>
    <t>Switchgear Tripping &amp; Closing</t>
  </si>
  <si>
    <t>Maximum Closing Burden (Watts)</t>
  </si>
  <si>
    <t>Maximum Tripping Burden (Watts)</t>
  </si>
  <si>
    <t>Battery Capacity Required (Ah)</t>
  </si>
  <si>
    <t>Enersys Powersafe EON SBS B14</t>
  </si>
  <si>
    <t>Enersys Powersafe EON SBS B14F</t>
  </si>
  <si>
    <t>Enersys Powersafe EON SBS C11</t>
  </si>
  <si>
    <t>Enersys Powersafe EON SBS C11F</t>
  </si>
  <si>
    <t>Enersys Powersafe EON SBS 100</t>
  </si>
  <si>
    <t>Enersys Powersafe EON SBS 100F</t>
  </si>
  <si>
    <t>Enersys Powersafe EON SBS 170F</t>
  </si>
  <si>
    <t>Enersys Powersafe EON SBS 190F</t>
  </si>
  <si>
    <t>Enersys Powersafe EON SBS 410</t>
  </si>
  <si>
    <t>Enersys Powersafe EON SBS 320</t>
  </si>
  <si>
    <t>Enersys Powersafe EON SBS 400</t>
  </si>
  <si>
    <t>Enersys Powersafe EON SBS 480</t>
  </si>
  <si>
    <t>Enersys Powersafe EON SBS 580</t>
  </si>
  <si>
    <t>Enersys Powersafe EON SBS 680</t>
  </si>
  <si>
    <t>Enersys Powersafe EON SBS 780</t>
  </si>
  <si>
    <t>Enersys Powersafe EON SBS 900</t>
  </si>
  <si>
    <t>Enersys Powersafe EON SBS 100 (12V)</t>
  </si>
  <si>
    <t>Ref (DegC):</t>
  </si>
  <si>
    <t>Ref (V/Cell):</t>
  </si>
  <si>
    <r>
      <t>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 Factor</t>
    </r>
  </si>
  <si>
    <r>
      <t>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 Factor</t>
    </r>
  </si>
  <si>
    <r>
      <t>Kt (1.85V per cell 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</si>
  <si>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t>Enersys Powersafe EON SBS 100F (12V)</t>
  </si>
  <si>
    <t>Enersys Powersafe EON SBS 170F (12V)</t>
  </si>
  <si>
    <t>Enersys Powersafe EON SBS 190F (12V)</t>
  </si>
  <si>
    <t>Enersys Powersafe EON SBS 320 (2V)</t>
  </si>
  <si>
    <t>Enersys Powersafe EON SBS 400 (2V)</t>
  </si>
  <si>
    <t>Enersys Powersafe EON SBS 410 (2V)</t>
  </si>
  <si>
    <t>Enersys Powersafe EON SBS 480 (2V)</t>
  </si>
  <si>
    <t>Enersys Powersafe EON SBS 580 (2V)</t>
  </si>
  <si>
    <t>Enersys Powersafe EON SBS 680 (2V)</t>
  </si>
  <si>
    <t>Enersys Powersafe EON SBS 780 (2V)</t>
  </si>
  <si>
    <t>Enersys Powersafe EON SBS 900 (2V)</t>
  </si>
  <si>
    <t>Enersys Powersafe EON SBS B14 (12V)</t>
  </si>
  <si>
    <t>Enersys Powersafe EON SBS B14F (12V)</t>
  </si>
  <si>
    <t>Enersys Powersafe EON SBS C11 (12V)</t>
  </si>
  <si>
    <t>Enersys Powersafe EON SBS C11F (12V)</t>
  </si>
  <si>
    <t>Period</t>
  </si>
  <si>
    <t>Kt: 1.85V/Cell @ 20degC</t>
  </si>
  <si>
    <t>Kt: 1.85V/Cell @ 15degC</t>
  </si>
  <si>
    <t>Kt: 1.85V/Cell @ 5degC</t>
  </si>
  <si>
    <t>IEEE 485 Calculation Method (Kt: 1.85V/Cell @ 20degC)</t>
  </si>
  <si>
    <t>IEEE 485 Calculation Method (Kt: 1.85V/Cell @ 15degC)</t>
  </si>
  <si>
    <t>IEEE 485 Calculation Method (Kt: 1.85V/Cell @ 5degC)</t>
  </si>
  <si>
    <t>Maximum Tripping Duration (hours)</t>
  </si>
  <si>
    <t>Maximum Closing Duration (Hours)</t>
  </si>
  <si>
    <t>Accurate 15degC</t>
  </si>
  <si>
    <t>Accurate 5degC</t>
  </si>
  <si>
    <t>Minimum Charger Rating (A)</t>
  </si>
  <si>
    <t>Ageing Factor</t>
  </si>
  <si>
    <t>BATTERY CALCULATOR FOR EE SPEC 104/1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</si>
</sst>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0.000"/>
    <numFmt numFmtId="167" formatCode="0.0000000000000"/>
    <numFmt numFmtId="168" formatCode="0.00000000"/>
  </numFmts>
  <fonts count="14" x14ac:knownFonts="1">
    <font>
      <sz val="10"/>
      <name val="Arial"/>
    </font>
    <font>
      <sz val="10"/>
      <name val="Arial"/>
    </font>
    <font>
      <sz val="10"/>
      <color indexed="12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vertAlign val="superscript"/>
      <sz val="10"/>
      <color indexed="12"/>
      <name val="Arial"/>
      <family val="2"/>
    </font>
    <font>
      <b/>
      <sz val="14"/>
      <color indexed="12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0" borderId="0" xfId="0" applyProtection="1"/>
    <xf numFmtId="0" fontId="5" fillId="3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165" fontId="5" fillId="0" borderId="1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7" fillId="0" borderId="0" xfId="0" applyFont="1" applyBorder="1" applyAlignment="1" applyProtection="1"/>
    <xf numFmtId="0" fontId="13" fillId="0" borderId="1" xfId="0" applyFont="1" applyBorder="1" applyAlignment="1" applyProtection="1">
      <alignment horizontal="center" vertical="center"/>
    </xf>
    <xf numFmtId="2" fontId="5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/>
    <xf numFmtId="0" fontId="10" fillId="0" borderId="0" xfId="0" applyFont="1" applyBorder="1" applyAlignment="1" applyProtection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8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168" fontId="0" fillId="0" borderId="1" xfId="0" applyNumberFormat="1" applyBorder="1" applyProtection="1">
      <protection locked="0"/>
    </xf>
    <xf numFmtId="0" fontId="5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6" fontId="0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167" fontId="0" fillId="0" borderId="0" xfId="0" applyNumberFormat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68" fontId="0" fillId="0" borderId="0" xfId="0" applyNumberFormat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5" fontId="8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 applyProtection="1">
      <alignment horizontal="center"/>
      <protection locked="0"/>
    </xf>
    <xf numFmtId="165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0" borderId="1" xfId="0" applyNumberFormat="1" applyFill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166" fontId="0" fillId="0" borderId="0" xfId="0" applyNumberFormat="1" applyProtection="1"/>
    <xf numFmtId="0" fontId="5" fillId="0" borderId="0" xfId="0" applyFont="1" applyBorder="1" applyAlignment="1" applyProtection="1">
      <alignment vertical="center"/>
    </xf>
    <xf numFmtId="166" fontId="5" fillId="5" borderId="1" xfId="0" applyNumberFormat="1" applyFont="1" applyFill="1" applyBorder="1" applyProtection="1">
      <protection locked="0"/>
    </xf>
    <xf numFmtId="165" fontId="0" fillId="5" borderId="1" xfId="0" applyNumberFormat="1" applyFill="1" applyBorder="1" applyAlignment="1" applyProtection="1">
      <alignment horizontal="center"/>
      <protection locked="0"/>
    </xf>
    <xf numFmtId="166" fontId="0" fillId="5" borderId="1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2" fontId="4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7" xfId="0" applyBorder="1" applyProtection="1"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12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116"/>
  <sheetViews>
    <sheetView tabSelected="1" zoomScaleNormal="100" workbookViewId="0">
      <selection activeCell="A18" sqref="A18"/>
    </sheetView>
  </sheetViews>
  <sheetFormatPr defaultColWidth="0" defaultRowHeight="13.2" zeroHeight="1" x14ac:dyDescent="0.25"/>
  <cols>
    <col min="1" max="1" width="35" customWidth="1"/>
    <col min="2" max="3" width="16" customWidth="1"/>
    <col min="4" max="6" width="14.6640625" customWidth="1"/>
    <col min="7" max="7" width="18.6640625" customWidth="1"/>
    <col min="8" max="8" width="15.44140625" hidden="1" customWidth="1"/>
    <col min="9" max="9" width="16" hidden="1" customWidth="1"/>
    <col min="10" max="10" width="26.44140625" hidden="1" customWidth="1"/>
    <col min="11" max="39" width="9.109375" hidden="1" customWidth="1"/>
    <col min="40" max="40" width="14.6640625" hidden="1" customWidth="1"/>
    <col min="41" max="16384" width="9.109375" hidden="1"/>
  </cols>
  <sheetData>
    <row r="1" spans="1:9" ht="21" x14ac:dyDescent="0.25">
      <c r="A1" s="81" t="s">
        <v>118</v>
      </c>
      <c r="B1" s="82"/>
      <c r="C1" s="82"/>
      <c r="D1" s="82"/>
      <c r="E1" s="82"/>
      <c r="F1" s="82"/>
      <c r="G1" s="82"/>
    </row>
    <row r="2" spans="1:9" x14ac:dyDescent="0.25">
      <c r="A2" s="6"/>
      <c r="B2" s="6"/>
      <c r="C2" s="6"/>
      <c r="D2" s="6"/>
      <c r="E2" s="6"/>
      <c r="F2" s="6"/>
      <c r="G2" s="7"/>
    </row>
    <row r="3" spans="1:9" x14ac:dyDescent="0.25">
      <c r="A3" s="8" t="s">
        <v>62</v>
      </c>
      <c r="B3" s="79">
        <v>48</v>
      </c>
      <c r="C3" s="6"/>
      <c r="D3" s="6"/>
      <c r="E3" s="6"/>
      <c r="F3" s="6"/>
      <c r="G3" s="7"/>
    </row>
    <row r="4" spans="1:9" x14ac:dyDescent="0.25">
      <c r="A4" s="8" t="s">
        <v>63</v>
      </c>
      <c r="B4" s="9">
        <f>IF(B3=24,22.2,44.4)</f>
        <v>44.4</v>
      </c>
      <c r="C4" s="6"/>
      <c r="D4" s="6"/>
      <c r="E4" s="6"/>
      <c r="F4" s="6"/>
      <c r="G4" s="7"/>
    </row>
    <row r="5" spans="1:9" x14ac:dyDescent="0.25">
      <c r="A5" s="8" t="s">
        <v>6</v>
      </c>
      <c r="B5" s="9">
        <v>72</v>
      </c>
      <c r="C5" s="6"/>
      <c r="D5" s="6"/>
      <c r="E5" s="6"/>
      <c r="F5" s="6"/>
      <c r="G5" s="7"/>
    </row>
    <row r="6" spans="1:9" x14ac:dyDescent="0.25">
      <c r="A6" s="8" t="s">
        <v>58</v>
      </c>
      <c r="B6" s="10">
        <v>1.1000000000000001</v>
      </c>
      <c r="C6" s="6"/>
      <c r="D6" s="6"/>
      <c r="E6" s="6"/>
      <c r="F6" s="6"/>
      <c r="G6" s="7"/>
    </row>
    <row r="7" spans="1:9" x14ac:dyDescent="0.25">
      <c r="A7" s="8" t="s">
        <v>117</v>
      </c>
      <c r="B7" s="10">
        <v>1.25</v>
      </c>
      <c r="C7" s="11"/>
      <c r="D7" s="6"/>
      <c r="E7" s="6"/>
      <c r="F7" s="6"/>
      <c r="G7" s="7"/>
    </row>
    <row r="8" spans="1:9" x14ac:dyDescent="0.25">
      <c r="A8" s="8" t="s">
        <v>59</v>
      </c>
      <c r="B8" s="10">
        <v>1.0900000000000001</v>
      </c>
      <c r="C8" s="12"/>
      <c r="D8" s="6"/>
      <c r="E8" s="6"/>
      <c r="F8" s="6"/>
      <c r="G8" s="7"/>
    </row>
    <row r="9" spans="1:9" x14ac:dyDescent="0.25">
      <c r="A9" s="6"/>
      <c r="B9" s="11"/>
      <c r="C9" s="11"/>
      <c r="D9" s="6"/>
      <c r="E9" s="6"/>
      <c r="F9" s="6"/>
      <c r="G9" s="7"/>
    </row>
    <row r="10" spans="1:9" x14ac:dyDescent="0.25">
      <c r="A10" s="6"/>
      <c r="B10" s="11"/>
      <c r="C10" s="11"/>
      <c r="D10" s="6"/>
      <c r="E10" s="6"/>
      <c r="F10" s="6"/>
      <c r="G10" s="7"/>
    </row>
    <row r="11" spans="1:9" x14ac:dyDescent="0.25">
      <c r="A11" s="8" t="s">
        <v>54</v>
      </c>
      <c r="B11" s="4">
        <v>48</v>
      </c>
      <c r="C11" s="6"/>
      <c r="D11" s="6"/>
      <c r="E11" s="6"/>
      <c r="F11" s="6"/>
      <c r="G11" s="7"/>
    </row>
    <row r="12" spans="1:9" x14ac:dyDescent="0.25">
      <c r="A12" s="6"/>
      <c r="B12" s="12"/>
      <c r="C12" s="12"/>
      <c r="D12" s="6"/>
      <c r="E12" s="6"/>
      <c r="F12" s="6"/>
      <c r="G12" s="7"/>
    </row>
    <row r="13" spans="1:9" x14ac:dyDescent="0.25">
      <c r="A13" s="6"/>
      <c r="B13" s="16"/>
      <c r="C13" s="7"/>
      <c r="D13" s="7"/>
      <c r="E13" s="6"/>
      <c r="F13" s="6"/>
      <c r="G13" s="7"/>
      <c r="H13" s="16" t="s">
        <v>114</v>
      </c>
      <c r="I13" s="17" t="s">
        <v>115</v>
      </c>
    </row>
    <row r="14" spans="1:9" x14ac:dyDescent="0.25">
      <c r="A14" s="8" t="s">
        <v>67</v>
      </c>
      <c r="B14" s="18">
        <f>MAX(Calculations!N6,Calculations!N10,Calculations!N15,Calculations!N21,Calculations!N28,Calculations!N36,Calculations!N45,Calculations!N55)*B6*B7*B8</f>
        <v>108.23606681215362</v>
      </c>
      <c r="C14" s="75"/>
      <c r="D14" s="75"/>
      <c r="E14" s="75"/>
      <c r="F14" s="75"/>
      <c r="G14" s="7"/>
      <c r="H14" s="19">
        <f>MAX(Calculations!N63,Calculations!N67,Calculations!N72,Calculations!N78,Calculations!N85,Calculations!N93,Calculations!N102,Calculations!N112)*B6*B7</f>
        <v>101.74092609053453</v>
      </c>
      <c r="I14" s="19">
        <f>MAX(Calculations!N120,Calculations!N124,Calculations!N129,Calculations!N135,Calculations!N142,Calculations!N150,Calculations!N159,Calculations!N169)*B6*B7</f>
        <v>108.6423893483167</v>
      </c>
    </row>
    <row r="15" spans="1:9" x14ac:dyDescent="0.25">
      <c r="A15" s="6"/>
      <c r="B15" s="12"/>
      <c r="C15" s="12"/>
      <c r="D15" s="6"/>
      <c r="E15" s="6"/>
      <c r="F15" s="6"/>
      <c r="G15" s="7"/>
    </row>
    <row r="16" spans="1:9" x14ac:dyDescent="0.25">
      <c r="A16" s="12"/>
      <c r="B16" s="6"/>
      <c r="C16" s="6"/>
      <c r="D16" s="6"/>
      <c r="E16" s="6"/>
      <c r="F16" s="6"/>
      <c r="G16" s="7"/>
    </row>
    <row r="17" spans="1:7" s="1" customFormat="1" ht="26.4" x14ac:dyDescent="0.25">
      <c r="A17" s="13" t="s">
        <v>55</v>
      </c>
      <c r="B17" s="13" t="s">
        <v>56</v>
      </c>
      <c r="C17" s="13" t="s">
        <v>43</v>
      </c>
      <c r="D17" s="20"/>
      <c r="E17" s="14"/>
      <c r="F17" s="20"/>
      <c r="G17" s="21"/>
    </row>
    <row r="18" spans="1:7" x14ac:dyDescent="0.25">
      <c r="A18" s="5" t="s">
        <v>69</v>
      </c>
      <c r="B18" s="9">
        <v>2</v>
      </c>
      <c r="C18" s="15">
        <f>VLOOKUP(A18,Calculations!A4:B6,2)*B18</f>
        <v>123.4</v>
      </c>
      <c r="D18" s="80" t="str">
        <f>IF(C18&gt;B14,"BATTERY CAPACITY IS ADEQUATE", "BATTERY CAPACITY IS INADEQUATE")</f>
        <v>BATTERY CAPACITY IS ADEQUATE</v>
      </c>
      <c r="E18" s="80"/>
      <c r="F18" s="80"/>
      <c r="G18" s="22"/>
    </row>
    <row r="19" spans="1:7" x14ac:dyDescent="0.25">
      <c r="A19" s="23" t="str">
        <f>IF(OR(A18="Enersys Powersafe EON SBS 170F",A18="Enersys Powersafe EON SBS B14F",A18="Enersys Powersafe EON SBS C11F")," ","NON PREFERRED MONOBLOC TYPE")</f>
        <v xml:space="preserve"> </v>
      </c>
      <c r="B19" s="22"/>
      <c r="C19" s="22"/>
      <c r="D19" s="24"/>
      <c r="E19" s="24"/>
      <c r="F19" s="25"/>
      <c r="G19" s="7"/>
    </row>
    <row r="20" spans="1:7" s="7" customFormat="1" ht="17.399999999999999" x14ac:dyDescent="0.3">
      <c r="A20" s="17"/>
      <c r="B20" s="6"/>
      <c r="C20" s="6"/>
      <c r="D20" s="6"/>
      <c r="E20" s="6"/>
      <c r="F20" s="26"/>
    </row>
    <row r="21" spans="1:7" s="7" customFormat="1" x14ac:dyDescent="0.25"/>
    <row r="22" spans="1:7" s="7" customFormat="1" x14ac:dyDescent="0.25">
      <c r="A22" s="8" t="s">
        <v>116</v>
      </c>
      <c r="B22" s="18">
        <f>VLOOKUP(A18,Calculations!A4:B6,2)*0.2+((B11*B6)/B4)</f>
        <v>13.529189189189191</v>
      </c>
    </row>
    <row r="23" spans="1:7" s="7" customFormat="1" ht="18" customHeight="1" x14ac:dyDescent="0.25"/>
    <row r="24" spans="1:7" s="7" customFormat="1" hidden="1" x14ac:dyDescent="0.25"/>
    <row r="25" spans="1:7" s="7" customFormat="1" hidden="1" x14ac:dyDescent="0.25"/>
    <row r="26" spans="1:7" s="7" customFormat="1" hidden="1" x14ac:dyDescent="0.25"/>
    <row r="27" spans="1:7" s="7" customFormat="1" hidden="1" x14ac:dyDescent="0.25"/>
    <row r="28" spans="1:7" s="7" customFormat="1" hidden="1" x14ac:dyDescent="0.25"/>
    <row r="29" spans="1:7" s="7" customFormat="1" hidden="1" x14ac:dyDescent="0.25"/>
    <row r="30" spans="1:7" s="7" customFormat="1" hidden="1" x14ac:dyDescent="0.25"/>
    <row r="31" spans="1:7" s="7" customFormat="1" hidden="1" x14ac:dyDescent="0.25"/>
    <row r="32" spans="1:7" s="7" customFormat="1" hidden="1" x14ac:dyDescent="0.25"/>
    <row r="33" spans="4:5" s="7" customFormat="1" hidden="1" x14ac:dyDescent="0.25"/>
    <row r="34" spans="4:5" s="7" customFormat="1" hidden="1" x14ac:dyDescent="0.25"/>
    <row r="35" spans="4:5" s="7" customFormat="1" hidden="1" x14ac:dyDescent="0.25"/>
    <row r="36" spans="4:5" s="7" customFormat="1" hidden="1" x14ac:dyDescent="0.25"/>
    <row r="37" spans="4:5" s="7" customFormat="1" hidden="1" x14ac:dyDescent="0.25"/>
    <row r="38" spans="4:5" s="7" customFormat="1" hidden="1" x14ac:dyDescent="0.25">
      <c r="D38" s="71"/>
      <c r="E38" s="71"/>
    </row>
    <row r="39" spans="4:5" s="7" customFormat="1" hidden="1" x14ac:dyDescent="0.25"/>
    <row r="40" spans="4:5" s="7" customFormat="1" hidden="1" x14ac:dyDescent="0.25"/>
    <row r="41" spans="4:5" s="7" customFormat="1" hidden="1" x14ac:dyDescent="0.25"/>
    <row r="42" spans="4:5" s="7" customFormat="1" hidden="1" x14ac:dyDescent="0.25"/>
    <row r="43" spans="4:5" s="7" customFormat="1" hidden="1" x14ac:dyDescent="0.25"/>
    <row r="44" spans="4:5" s="7" customFormat="1" hidden="1" x14ac:dyDescent="0.25"/>
    <row r="45" spans="4:5" s="7" customFormat="1" hidden="1" x14ac:dyDescent="0.25"/>
    <row r="46" spans="4:5" s="7" customFormat="1" hidden="1" x14ac:dyDescent="0.25"/>
    <row r="47" spans="4:5" s="7" customFormat="1" hidden="1" x14ac:dyDescent="0.25"/>
    <row r="48" spans="4:5" s="7" customFormat="1" hidden="1" x14ac:dyDescent="0.25"/>
    <row r="49" s="7" customFormat="1" hidden="1" x14ac:dyDescent="0.25"/>
    <row r="50" s="7" customFormat="1" hidden="1" x14ac:dyDescent="0.25"/>
    <row r="51" s="7" customFormat="1" hidden="1" x14ac:dyDescent="0.25"/>
    <row r="52" s="7" customFormat="1" hidden="1" x14ac:dyDescent="0.25"/>
    <row r="53" s="7" customFormat="1" hidden="1" x14ac:dyDescent="0.25"/>
    <row r="54" s="7" customFormat="1" hidden="1" x14ac:dyDescent="0.25"/>
    <row r="55" s="7" customFormat="1" hidden="1" x14ac:dyDescent="0.25"/>
    <row r="56" s="7" customFormat="1" hidden="1" x14ac:dyDescent="0.25"/>
    <row r="57" s="7" customFormat="1" hidden="1" x14ac:dyDescent="0.25"/>
    <row r="58" s="7" customFormat="1" hidden="1" x14ac:dyDescent="0.25"/>
    <row r="59" s="7" customFormat="1" hidden="1" x14ac:dyDescent="0.25"/>
    <row r="60" s="7" customFormat="1" hidden="1" x14ac:dyDescent="0.25"/>
    <row r="61" s="7" customFormat="1" hidden="1" x14ac:dyDescent="0.25"/>
    <row r="62" s="7" customFormat="1" hidden="1" x14ac:dyDescent="0.25"/>
    <row r="63" s="7" customFormat="1" hidden="1" x14ac:dyDescent="0.25"/>
    <row r="64" s="7" customFormat="1" hidden="1" x14ac:dyDescent="0.25"/>
    <row r="65" s="7" customFormat="1" hidden="1" x14ac:dyDescent="0.25"/>
    <row r="66" s="7" customFormat="1" hidden="1" x14ac:dyDescent="0.25"/>
    <row r="67" s="7" customFormat="1" hidden="1" x14ac:dyDescent="0.25"/>
    <row r="68" s="7" customFormat="1" hidden="1" x14ac:dyDescent="0.25"/>
    <row r="69" s="7" customFormat="1" hidden="1" x14ac:dyDescent="0.25"/>
    <row r="70" s="7" customFormat="1" hidden="1" x14ac:dyDescent="0.25"/>
    <row r="71" s="7" customFormat="1" hidden="1" x14ac:dyDescent="0.25"/>
    <row r="72" s="7" customFormat="1" hidden="1" x14ac:dyDescent="0.25"/>
    <row r="73" s="7" customFormat="1" hidden="1" x14ac:dyDescent="0.25"/>
    <row r="74" s="7" customFormat="1" hidden="1" x14ac:dyDescent="0.25"/>
    <row r="75" s="7" customFormat="1" hidden="1" x14ac:dyDescent="0.25"/>
    <row r="76" s="7" customFormat="1" hidden="1" x14ac:dyDescent="0.25"/>
    <row r="77" s="7" customFormat="1" hidden="1" x14ac:dyDescent="0.25"/>
    <row r="78" s="7" customFormat="1" hidden="1" x14ac:dyDescent="0.25"/>
    <row r="79" s="7" customFormat="1" hidden="1" x14ac:dyDescent="0.25"/>
    <row r="80" s="7" customFormat="1" hidden="1" x14ac:dyDescent="0.25"/>
    <row r="81" spans="8:10" s="7" customFormat="1" hidden="1" x14ac:dyDescent="0.25"/>
    <row r="82" spans="8:10" s="7" customFormat="1" hidden="1" x14ac:dyDescent="0.25"/>
    <row r="83" spans="8:10" s="7" customFormat="1" hidden="1" x14ac:dyDescent="0.25"/>
    <row r="84" spans="8:10" s="7" customFormat="1" hidden="1" x14ac:dyDescent="0.25"/>
    <row r="85" spans="8:10" s="7" customFormat="1" hidden="1" x14ac:dyDescent="0.25"/>
    <row r="86" spans="8:10" s="7" customFormat="1" hidden="1" x14ac:dyDescent="0.25"/>
    <row r="87" spans="8:10" s="7" customFormat="1" hidden="1" x14ac:dyDescent="0.25"/>
    <row r="88" spans="8:10" s="7" customFormat="1" hidden="1" x14ac:dyDescent="0.25"/>
    <row r="89" spans="8:10" s="7" customFormat="1" hidden="1" x14ac:dyDescent="0.25"/>
    <row r="90" spans="8:10" s="7" customFormat="1" hidden="1" x14ac:dyDescent="0.25">
      <c r="H90" s="72"/>
    </row>
    <row r="91" spans="8:10" s="7" customFormat="1" hidden="1" x14ac:dyDescent="0.25">
      <c r="H91" s="73"/>
      <c r="J91" s="73"/>
    </row>
    <row r="92" spans="8:10" s="7" customFormat="1" hidden="1" x14ac:dyDescent="0.25">
      <c r="H92" s="71"/>
      <c r="J92" s="74"/>
    </row>
    <row r="93" spans="8:10" s="7" customFormat="1" hidden="1" x14ac:dyDescent="0.25">
      <c r="H93" s="71"/>
      <c r="J93" s="74"/>
    </row>
    <row r="94" spans="8:10" s="7" customFormat="1" hidden="1" x14ac:dyDescent="0.25">
      <c r="H94" s="71"/>
      <c r="J94" s="74"/>
    </row>
    <row r="95" spans="8:10" s="7" customFormat="1" hidden="1" x14ac:dyDescent="0.25">
      <c r="H95" s="71"/>
      <c r="J95" s="74"/>
    </row>
    <row r="96" spans="8:10" s="7" customFormat="1" hidden="1" x14ac:dyDescent="0.25">
      <c r="H96" s="71"/>
      <c r="J96" s="74"/>
    </row>
    <row r="97" spans="1:10" s="7" customFormat="1" hidden="1" x14ac:dyDescent="0.25">
      <c r="H97" s="71"/>
      <c r="J97" s="74"/>
    </row>
    <row r="98" spans="1:10" s="7" customFormat="1" hidden="1" x14ac:dyDescent="0.25">
      <c r="H98" s="71"/>
      <c r="J98" s="74"/>
    </row>
    <row r="99" spans="1:10" s="7" customFormat="1" hidden="1" x14ac:dyDescent="0.25">
      <c r="H99" s="71"/>
      <c r="J99" s="74"/>
    </row>
    <row r="100" spans="1:10" s="7" customFormat="1" hidden="1" x14ac:dyDescent="0.25">
      <c r="H100" s="71"/>
      <c r="J100" s="74"/>
    </row>
    <row r="101" spans="1:10" s="7" customFormat="1" hidden="1" x14ac:dyDescent="0.25">
      <c r="H101" s="71"/>
      <c r="J101" s="74"/>
    </row>
    <row r="102" spans="1:10" s="7" customFormat="1" hidden="1" x14ac:dyDescent="0.25">
      <c r="H102" s="71"/>
      <c r="J102" s="74"/>
    </row>
    <row r="103" spans="1:10" s="7" customFormat="1" hidden="1" x14ac:dyDescent="0.25">
      <c r="H103" s="71"/>
      <c r="J103" s="74"/>
    </row>
    <row r="104" spans="1:10" s="7" customFormat="1" hidden="1" x14ac:dyDescent="0.25">
      <c r="H104" s="71"/>
      <c r="J104" s="74"/>
    </row>
    <row r="105" spans="1:10" s="7" customFormat="1" hidden="1" x14ac:dyDescent="0.25">
      <c r="H105" s="71"/>
      <c r="J105" s="74"/>
    </row>
    <row r="106" spans="1:10" s="7" customFormat="1" hidden="1" x14ac:dyDescent="0.25">
      <c r="H106" s="71"/>
      <c r="J106" s="74"/>
    </row>
    <row r="107" spans="1:10" s="7" customFormat="1" hidden="1" x14ac:dyDescent="0.25">
      <c r="H107" s="71"/>
      <c r="J107" s="74"/>
    </row>
    <row r="108" spans="1:10" s="7" customFormat="1" hidden="1" x14ac:dyDescent="0.25">
      <c r="H108" s="71"/>
      <c r="J108" s="74"/>
    </row>
    <row r="109" spans="1:10" s="7" customFormat="1" x14ac:dyDescent="0.25"/>
    <row r="110" spans="1:10" x14ac:dyDescent="0.25">
      <c r="A110" s="7"/>
      <c r="B110" s="7"/>
      <c r="C110" s="7"/>
      <c r="D110" s="7"/>
      <c r="E110" s="7"/>
      <c r="F110" s="7"/>
      <c r="G110" s="7"/>
    </row>
    <row r="111" spans="1:10" x14ac:dyDescent="0.25">
      <c r="A111" s="7"/>
      <c r="B111" s="7"/>
      <c r="C111" s="7"/>
      <c r="D111" s="7"/>
      <c r="E111" s="7"/>
      <c r="F111" s="7"/>
      <c r="G111" s="7"/>
    </row>
    <row r="112" spans="1:10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</sheetData>
  <sheetProtection password="D8C1" sheet="1" objects="1" scenarios="1" selectLockedCells="1"/>
  <mergeCells count="2">
    <mergeCell ref="D18:F18"/>
    <mergeCell ref="A1:G1"/>
  </mergeCells>
  <phoneticPr fontId="3" type="noConversion"/>
  <conditionalFormatting sqref="D18 F20">
    <cfRule type="cellIs" dxfId="1" priority="2" stopIfTrue="1" operator="equal">
      <formula>"BATTERY CAPACITY IS INADEQUATE"</formula>
    </cfRule>
  </conditionalFormatting>
  <conditionalFormatting sqref="A19">
    <cfRule type="cellIs" dxfId="0" priority="1" stopIfTrue="1" operator="equal">
      <formula>"BATTERY CAPACITY IS INADEQUATE"</formula>
    </cfRule>
  </conditionalFormatting>
  <dataValidations count="2">
    <dataValidation type="whole" allowBlank="1" showInputMessage="1" showErrorMessage="1" sqref="B18">
      <formula1>1</formula1>
      <formula2>25</formula2>
    </dataValidation>
    <dataValidation type="list" allowBlank="1" showInputMessage="1" showErrorMessage="1" sqref="B3">
      <formula1>"24,48"</formula1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Calculations!$A$4:$A$6</xm:f>
          </x14:formula1>
          <xm:sqref>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S66"/>
  <sheetViews>
    <sheetView workbookViewId="0">
      <pane xSplit="1" topLeftCell="B1" activePane="topRight" state="frozen"/>
      <selection pane="topRight" activeCell="AV18" sqref="AV18"/>
    </sheetView>
  </sheetViews>
  <sheetFormatPr defaultColWidth="9.109375" defaultRowHeight="13.2" x14ac:dyDescent="0.25"/>
  <cols>
    <col min="1" max="1" width="31.6640625" style="2" customWidth="1"/>
    <col min="2" max="2" width="12.5546875" style="2" customWidth="1"/>
    <col min="3" max="3" width="8.88671875" style="2" customWidth="1"/>
    <col min="4" max="10" width="9.109375" style="2"/>
    <col min="11" max="11" width="9.109375" style="60"/>
    <col min="12" max="12" width="9.109375" style="2"/>
    <col min="13" max="14" width="9.109375" style="60"/>
    <col min="15" max="17" width="9.109375" style="2"/>
    <col min="18" max="18" width="9.109375" style="60"/>
    <col min="19" max="23" width="9.109375" style="61"/>
    <col min="24" max="24" width="9.109375" style="62"/>
    <col min="25" max="97" width="9.109375" style="61"/>
    <col min="98" max="201" width="9.33203125" style="61" customWidth="1"/>
    <col min="202" max="16384" width="9.109375" style="2"/>
  </cols>
  <sheetData>
    <row r="1" spans="1:201" x14ac:dyDescent="0.25">
      <c r="S1" s="61">
        <v>1.0000000099999999</v>
      </c>
    </row>
    <row r="2" spans="1:201" x14ac:dyDescent="0.25">
      <c r="A2" s="63" t="s">
        <v>106</v>
      </c>
      <c r="C2" s="61" t="s">
        <v>13</v>
      </c>
      <c r="D2" s="61" t="s">
        <v>12</v>
      </c>
      <c r="E2" s="61" t="s">
        <v>11</v>
      </c>
      <c r="F2" s="61" t="s">
        <v>10</v>
      </c>
      <c r="G2" s="61" t="s">
        <v>9</v>
      </c>
      <c r="H2" s="61" t="s">
        <v>14</v>
      </c>
      <c r="I2" s="61" t="s">
        <v>15</v>
      </c>
      <c r="J2" s="61" t="s">
        <v>16</v>
      </c>
      <c r="K2" s="62" t="s">
        <v>51</v>
      </c>
      <c r="L2" s="61" t="s">
        <v>17</v>
      </c>
      <c r="M2" s="62" t="s">
        <v>52</v>
      </c>
      <c r="N2" s="62" t="s">
        <v>53</v>
      </c>
      <c r="O2" s="61" t="s">
        <v>18</v>
      </c>
      <c r="P2" s="61" t="s">
        <v>19</v>
      </c>
      <c r="Q2" s="61" t="s">
        <v>20</v>
      </c>
      <c r="R2" s="62" t="s">
        <v>21</v>
      </c>
      <c r="S2" s="61">
        <v>5.5</v>
      </c>
      <c r="T2" s="61">
        <v>6</v>
      </c>
      <c r="U2" s="61">
        <v>6.5</v>
      </c>
      <c r="V2" s="61">
        <v>7</v>
      </c>
      <c r="W2" s="61">
        <v>7.5</v>
      </c>
      <c r="X2" s="62">
        <v>8</v>
      </c>
      <c r="Y2" s="61">
        <v>8.5</v>
      </c>
      <c r="Z2" s="61">
        <v>9</v>
      </c>
      <c r="AA2" s="61">
        <v>9.5</v>
      </c>
      <c r="AB2" s="61">
        <v>10</v>
      </c>
      <c r="AC2" s="61">
        <v>10.5</v>
      </c>
      <c r="AD2" s="61">
        <v>11</v>
      </c>
      <c r="AE2" s="61">
        <v>11.5</v>
      </c>
      <c r="AF2" s="61">
        <v>12</v>
      </c>
      <c r="AG2" s="61">
        <v>12.5</v>
      </c>
      <c r="AH2" s="61">
        <v>13</v>
      </c>
      <c r="AI2" s="61">
        <v>13.5</v>
      </c>
      <c r="AJ2" s="61">
        <v>14</v>
      </c>
      <c r="AK2" s="61">
        <v>14.5</v>
      </c>
      <c r="AL2" s="61">
        <v>15</v>
      </c>
      <c r="AM2" s="61">
        <v>15.5</v>
      </c>
      <c r="AN2" s="61">
        <v>16</v>
      </c>
      <c r="AO2" s="61">
        <v>16.5</v>
      </c>
      <c r="AP2" s="61">
        <v>17</v>
      </c>
      <c r="AQ2" s="61">
        <v>17.5</v>
      </c>
      <c r="AR2" s="61">
        <v>18</v>
      </c>
      <c r="AS2" s="61">
        <v>18.5</v>
      </c>
      <c r="AT2" s="61">
        <v>19</v>
      </c>
      <c r="AU2" s="61">
        <v>19.5</v>
      </c>
      <c r="AV2" s="61">
        <v>20</v>
      </c>
      <c r="AW2" s="61">
        <v>20.5</v>
      </c>
      <c r="AX2" s="61">
        <v>21</v>
      </c>
      <c r="AY2" s="61">
        <v>21.5</v>
      </c>
      <c r="AZ2" s="61">
        <v>22</v>
      </c>
      <c r="BA2" s="61">
        <v>22.5</v>
      </c>
      <c r="BB2" s="61">
        <v>23</v>
      </c>
      <c r="BC2" s="61">
        <v>23.5</v>
      </c>
      <c r="BD2" s="61">
        <v>24</v>
      </c>
      <c r="BE2" s="61">
        <v>24.5</v>
      </c>
      <c r="BF2" s="61">
        <v>25</v>
      </c>
      <c r="BG2" s="61">
        <v>25.5</v>
      </c>
      <c r="BH2" s="61">
        <v>26</v>
      </c>
      <c r="BI2" s="61">
        <v>26.5</v>
      </c>
      <c r="BJ2" s="61">
        <v>27</v>
      </c>
      <c r="BK2" s="61">
        <v>27.5</v>
      </c>
      <c r="BL2" s="61">
        <v>28</v>
      </c>
      <c r="BM2" s="61">
        <v>28.5</v>
      </c>
      <c r="BN2" s="61">
        <v>29</v>
      </c>
      <c r="BO2" s="61">
        <v>29.5</v>
      </c>
      <c r="BP2" s="61">
        <v>30</v>
      </c>
      <c r="BQ2" s="61">
        <v>30.5</v>
      </c>
      <c r="BR2" s="61">
        <v>31</v>
      </c>
      <c r="BS2" s="61">
        <v>31.5</v>
      </c>
      <c r="BT2" s="61">
        <v>32</v>
      </c>
      <c r="BU2" s="61">
        <v>32.5</v>
      </c>
      <c r="BV2" s="61">
        <v>33</v>
      </c>
      <c r="BW2" s="61">
        <v>33.5</v>
      </c>
      <c r="BX2" s="61">
        <v>34</v>
      </c>
      <c r="BY2" s="61">
        <v>34.5</v>
      </c>
      <c r="BZ2" s="61">
        <v>35</v>
      </c>
      <c r="CA2" s="61">
        <v>35.5</v>
      </c>
      <c r="CB2" s="61">
        <v>36</v>
      </c>
      <c r="CC2" s="61">
        <v>36.5</v>
      </c>
      <c r="CD2" s="61">
        <v>37</v>
      </c>
      <c r="CE2" s="61">
        <v>37.5</v>
      </c>
      <c r="CF2" s="61">
        <v>38</v>
      </c>
      <c r="CG2" s="61">
        <v>38.5</v>
      </c>
      <c r="CH2" s="61">
        <v>39</v>
      </c>
      <c r="CI2" s="61">
        <v>39.5</v>
      </c>
      <c r="CJ2" s="61">
        <v>40</v>
      </c>
      <c r="CK2" s="61">
        <v>40.5</v>
      </c>
      <c r="CL2" s="61">
        <v>41</v>
      </c>
      <c r="CM2" s="61">
        <v>41.5</v>
      </c>
      <c r="CN2" s="61">
        <v>42</v>
      </c>
      <c r="CO2" s="61">
        <v>42.5</v>
      </c>
      <c r="CP2" s="61">
        <v>43</v>
      </c>
      <c r="CQ2" s="61">
        <v>43.5</v>
      </c>
      <c r="CR2" s="61">
        <v>44</v>
      </c>
      <c r="CS2" s="61">
        <v>44.5</v>
      </c>
      <c r="CT2" s="61">
        <v>45</v>
      </c>
      <c r="CU2" s="61">
        <v>45.5</v>
      </c>
      <c r="CV2" s="61">
        <v>46</v>
      </c>
      <c r="CW2" s="61">
        <v>46.5</v>
      </c>
      <c r="CX2" s="61">
        <v>47</v>
      </c>
      <c r="CY2" s="61">
        <v>47.5</v>
      </c>
      <c r="CZ2" s="61">
        <v>48</v>
      </c>
      <c r="DA2" s="61">
        <v>48.5</v>
      </c>
      <c r="DB2" s="61">
        <v>49</v>
      </c>
      <c r="DC2" s="61">
        <v>49.5</v>
      </c>
      <c r="DD2" s="61">
        <v>50</v>
      </c>
      <c r="DE2" s="61">
        <v>50.5</v>
      </c>
      <c r="DF2" s="61">
        <v>51</v>
      </c>
      <c r="DG2" s="61">
        <v>51.5</v>
      </c>
      <c r="DH2" s="61">
        <v>52</v>
      </c>
      <c r="DI2" s="61">
        <v>52.5</v>
      </c>
      <c r="DJ2" s="61">
        <v>53</v>
      </c>
      <c r="DK2" s="61">
        <v>53.5</v>
      </c>
      <c r="DL2" s="61">
        <v>54</v>
      </c>
      <c r="DM2" s="61">
        <v>54.5</v>
      </c>
      <c r="DN2" s="61">
        <v>55</v>
      </c>
      <c r="DO2" s="61">
        <v>55.5</v>
      </c>
      <c r="DP2" s="61">
        <v>56</v>
      </c>
      <c r="DQ2" s="61">
        <v>56.5</v>
      </c>
      <c r="DR2" s="61">
        <v>57</v>
      </c>
      <c r="DS2" s="61">
        <v>57.5</v>
      </c>
      <c r="DT2" s="61">
        <v>58</v>
      </c>
      <c r="DU2" s="61">
        <v>58.5</v>
      </c>
      <c r="DV2" s="61">
        <v>59</v>
      </c>
      <c r="DW2" s="61">
        <v>59.5</v>
      </c>
      <c r="DX2" s="61">
        <v>60</v>
      </c>
      <c r="DY2" s="61">
        <v>60.5</v>
      </c>
      <c r="DZ2" s="61">
        <v>61</v>
      </c>
      <c r="EA2" s="61">
        <v>61.5</v>
      </c>
      <c r="EB2" s="61">
        <v>62</v>
      </c>
      <c r="EC2" s="61">
        <v>62.5</v>
      </c>
      <c r="ED2" s="61">
        <v>63</v>
      </c>
      <c r="EE2" s="61">
        <v>63.5</v>
      </c>
      <c r="EF2" s="61">
        <v>64</v>
      </c>
      <c r="EG2" s="61">
        <v>64.5</v>
      </c>
      <c r="EH2" s="61">
        <v>65</v>
      </c>
      <c r="EI2" s="61">
        <v>65.5</v>
      </c>
      <c r="EJ2" s="61">
        <v>66</v>
      </c>
      <c r="EK2" s="61">
        <v>66.5</v>
      </c>
      <c r="EL2" s="61">
        <v>67</v>
      </c>
      <c r="EM2" s="61">
        <v>67.5</v>
      </c>
      <c r="EN2" s="61">
        <v>68</v>
      </c>
      <c r="EO2" s="61">
        <v>68.5</v>
      </c>
      <c r="EP2" s="61">
        <v>69</v>
      </c>
      <c r="EQ2" s="61">
        <v>69.5</v>
      </c>
      <c r="ER2" s="61">
        <v>70</v>
      </c>
      <c r="ES2" s="61">
        <v>70.5</v>
      </c>
      <c r="ET2" s="61">
        <v>71</v>
      </c>
      <c r="EU2" s="61">
        <v>71.5</v>
      </c>
      <c r="EV2" s="61">
        <v>72</v>
      </c>
      <c r="EW2" s="61">
        <v>72.5</v>
      </c>
      <c r="EX2" s="61">
        <v>73</v>
      </c>
      <c r="EY2" s="61">
        <v>73.5</v>
      </c>
      <c r="EZ2" s="61">
        <v>74</v>
      </c>
      <c r="FA2" s="61">
        <v>74.5</v>
      </c>
      <c r="FB2" s="61">
        <v>75</v>
      </c>
      <c r="FC2" s="61">
        <v>75.5</v>
      </c>
      <c r="FD2" s="61">
        <v>76</v>
      </c>
      <c r="FE2" s="61">
        <v>76.5</v>
      </c>
      <c r="FF2" s="61">
        <v>77</v>
      </c>
      <c r="FG2" s="61">
        <v>77.5</v>
      </c>
      <c r="FH2" s="61">
        <v>78</v>
      </c>
      <c r="FI2" s="61">
        <v>78.5</v>
      </c>
      <c r="FJ2" s="61">
        <v>79</v>
      </c>
      <c r="FK2" s="61">
        <v>79.5</v>
      </c>
      <c r="FL2" s="61">
        <v>80</v>
      </c>
      <c r="FM2" s="61">
        <v>80.5</v>
      </c>
      <c r="FN2" s="61">
        <v>81</v>
      </c>
      <c r="FO2" s="61">
        <v>81.5</v>
      </c>
      <c r="FP2" s="61">
        <v>82</v>
      </c>
      <c r="FQ2" s="61">
        <v>82.5</v>
      </c>
      <c r="FR2" s="61">
        <v>83</v>
      </c>
      <c r="FS2" s="61">
        <v>83.5</v>
      </c>
      <c r="FT2" s="61">
        <v>84</v>
      </c>
      <c r="FU2" s="61">
        <v>84.5</v>
      </c>
      <c r="FV2" s="61">
        <v>85</v>
      </c>
      <c r="FW2" s="61">
        <v>85.5</v>
      </c>
      <c r="FX2" s="61">
        <v>86</v>
      </c>
      <c r="FY2" s="61">
        <v>86.5</v>
      </c>
      <c r="FZ2" s="61">
        <v>87</v>
      </c>
      <c r="GA2" s="61">
        <v>87.5</v>
      </c>
      <c r="GB2" s="61">
        <v>88</v>
      </c>
      <c r="GC2" s="61">
        <v>88.5</v>
      </c>
      <c r="GD2" s="61">
        <v>89</v>
      </c>
      <c r="GE2" s="61">
        <v>89.5</v>
      </c>
      <c r="GF2" s="61">
        <v>90</v>
      </c>
      <c r="GG2" s="61">
        <v>90.5</v>
      </c>
      <c r="GH2" s="61">
        <v>91</v>
      </c>
      <c r="GI2" s="61">
        <v>91.5</v>
      </c>
      <c r="GJ2" s="61">
        <v>92</v>
      </c>
      <c r="GK2" s="61">
        <v>92.5</v>
      </c>
      <c r="GL2" s="61">
        <v>93</v>
      </c>
      <c r="GM2" s="61">
        <v>93.5</v>
      </c>
      <c r="GN2" s="61">
        <v>94</v>
      </c>
      <c r="GO2" s="61">
        <v>94.5</v>
      </c>
      <c r="GP2" s="61">
        <v>95</v>
      </c>
      <c r="GQ2" s="61">
        <v>95.5</v>
      </c>
      <c r="GR2" s="61">
        <v>96</v>
      </c>
    </row>
    <row r="3" spans="1:201" s="36" customFormat="1" x14ac:dyDescent="0.25">
      <c r="A3" s="64" t="s">
        <v>8</v>
      </c>
      <c r="B3" s="64">
        <v>0</v>
      </c>
      <c r="C3" s="64">
        <f>(1/3600)+0.00004999</f>
        <v>3.2776777777777781E-4</v>
      </c>
      <c r="D3" s="64">
        <f>(5/3600)+0.00004999</f>
        <v>1.4388788888888889E-3</v>
      </c>
      <c r="E3" s="64">
        <f>(30/3600)+0.00004999</f>
        <v>8.383323333333333E-3</v>
      </c>
      <c r="F3" s="64">
        <f>(1/60)+0.00004999</f>
        <v>1.6716656666666666E-2</v>
      </c>
      <c r="G3" s="64">
        <f>(3/60)+0.00004999</f>
        <v>5.0049990000000003E-2</v>
      </c>
      <c r="H3" s="64">
        <f>(5/60)+0.00004999</f>
        <v>8.3383323333333328E-2</v>
      </c>
      <c r="I3" s="64">
        <f>(10/60)+0.00004999</f>
        <v>0.16671665666666666</v>
      </c>
      <c r="J3" s="64">
        <f>(15/60)+0.00004999</f>
        <v>0.25004999</v>
      </c>
      <c r="K3" s="64">
        <f>(20/60)+0.00004999</f>
        <v>0.33338332333333331</v>
      </c>
      <c r="L3" s="64">
        <f>(30/60)+0.00004999</f>
        <v>0.50004999000000006</v>
      </c>
      <c r="M3" s="65">
        <f>40/60+0.00004999</f>
        <v>0.66671665666666668</v>
      </c>
      <c r="N3" s="65">
        <f>(50/60)+0.00004999</f>
        <v>0.83338332333333343</v>
      </c>
      <c r="O3" s="64">
        <f>1+0.00004999</f>
        <v>1.0000499899999999</v>
      </c>
      <c r="P3" s="64">
        <f>1.5+0.00004999</f>
        <v>1.5000499899999999</v>
      </c>
      <c r="Q3" s="64">
        <f>3+0.00004999</f>
        <v>3.0000499899999999</v>
      </c>
      <c r="R3" s="65">
        <f>5+0.00004999</f>
        <v>5.0000499899999999</v>
      </c>
      <c r="S3" s="64">
        <f>S2+0.00004999</f>
        <v>5.5000499899999999</v>
      </c>
      <c r="T3" s="64">
        <f t="shared" ref="T3:CE3" si="0">T2+0.00004999</f>
        <v>6.0000499899999999</v>
      </c>
      <c r="U3" s="64">
        <f t="shared" si="0"/>
        <v>6.5000499899999999</v>
      </c>
      <c r="V3" s="64">
        <f t="shared" si="0"/>
        <v>7.0000499899999999</v>
      </c>
      <c r="W3" s="64">
        <f t="shared" si="0"/>
        <v>7.5000499899999999</v>
      </c>
      <c r="X3" s="64">
        <f t="shared" si="0"/>
        <v>8.0000499900000008</v>
      </c>
      <c r="Y3" s="64">
        <f t="shared" si="0"/>
        <v>8.5000499900000008</v>
      </c>
      <c r="Z3" s="64">
        <f t="shared" si="0"/>
        <v>9.0000499900000008</v>
      </c>
      <c r="AA3" s="64">
        <f t="shared" si="0"/>
        <v>9.5000499900000008</v>
      </c>
      <c r="AB3" s="64">
        <f t="shared" si="0"/>
        <v>10.000049990000001</v>
      </c>
      <c r="AC3" s="64">
        <f t="shared" si="0"/>
        <v>10.500049990000001</v>
      </c>
      <c r="AD3" s="64">
        <f t="shared" si="0"/>
        <v>11.000049990000001</v>
      </c>
      <c r="AE3" s="64">
        <f t="shared" si="0"/>
        <v>11.500049990000001</v>
      </c>
      <c r="AF3" s="64">
        <f t="shared" si="0"/>
        <v>12.000049990000001</v>
      </c>
      <c r="AG3" s="64">
        <f t="shared" si="0"/>
        <v>12.500049990000001</v>
      </c>
      <c r="AH3" s="64">
        <f t="shared" si="0"/>
        <v>13.000049990000001</v>
      </c>
      <c r="AI3" s="64">
        <f t="shared" si="0"/>
        <v>13.500049990000001</v>
      </c>
      <c r="AJ3" s="64">
        <f t="shared" si="0"/>
        <v>14.000049990000001</v>
      </c>
      <c r="AK3" s="64">
        <f t="shared" si="0"/>
        <v>14.500049990000001</v>
      </c>
      <c r="AL3" s="64">
        <f t="shared" si="0"/>
        <v>15.000049990000001</v>
      </c>
      <c r="AM3" s="64">
        <f t="shared" si="0"/>
        <v>15.500049990000001</v>
      </c>
      <c r="AN3" s="64">
        <f t="shared" si="0"/>
        <v>16.000049990000001</v>
      </c>
      <c r="AO3" s="64">
        <f t="shared" si="0"/>
        <v>16.500049990000001</v>
      </c>
      <c r="AP3" s="64">
        <f t="shared" si="0"/>
        <v>17.000049990000001</v>
      </c>
      <c r="AQ3" s="64">
        <f t="shared" si="0"/>
        <v>17.500049990000001</v>
      </c>
      <c r="AR3" s="64">
        <f t="shared" si="0"/>
        <v>18.000049990000001</v>
      </c>
      <c r="AS3" s="64">
        <f t="shared" si="0"/>
        <v>18.500049990000001</v>
      </c>
      <c r="AT3" s="64">
        <f t="shared" si="0"/>
        <v>19.000049990000001</v>
      </c>
      <c r="AU3" s="64">
        <f t="shared" si="0"/>
        <v>19.500049990000001</v>
      </c>
      <c r="AV3" s="64">
        <f t="shared" si="0"/>
        <v>20.000049990000001</v>
      </c>
      <c r="AW3" s="64">
        <f t="shared" si="0"/>
        <v>20.500049990000001</v>
      </c>
      <c r="AX3" s="64">
        <f t="shared" si="0"/>
        <v>21.000049990000001</v>
      </c>
      <c r="AY3" s="64">
        <f t="shared" si="0"/>
        <v>21.500049990000001</v>
      </c>
      <c r="AZ3" s="64">
        <f t="shared" si="0"/>
        <v>22.000049990000001</v>
      </c>
      <c r="BA3" s="64">
        <f t="shared" si="0"/>
        <v>22.500049990000001</v>
      </c>
      <c r="BB3" s="64">
        <f t="shared" si="0"/>
        <v>23.000049990000001</v>
      </c>
      <c r="BC3" s="64">
        <f t="shared" si="0"/>
        <v>23.500049990000001</v>
      </c>
      <c r="BD3" s="64">
        <f t="shared" si="0"/>
        <v>24.000049990000001</v>
      </c>
      <c r="BE3" s="64">
        <f t="shared" si="0"/>
        <v>24.500049990000001</v>
      </c>
      <c r="BF3" s="64">
        <f t="shared" si="0"/>
        <v>25.000049990000001</v>
      </c>
      <c r="BG3" s="64">
        <f t="shared" si="0"/>
        <v>25.500049990000001</v>
      </c>
      <c r="BH3" s="64">
        <f t="shared" si="0"/>
        <v>26.000049990000001</v>
      </c>
      <c r="BI3" s="64">
        <f t="shared" si="0"/>
        <v>26.500049990000001</v>
      </c>
      <c r="BJ3" s="64">
        <f t="shared" si="0"/>
        <v>27.000049990000001</v>
      </c>
      <c r="BK3" s="64">
        <f t="shared" si="0"/>
        <v>27.500049990000001</v>
      </c>
      <c r="BL3" s="64">
        <f t="shared" si="0"/>
        <v>28.000049990000001</v>
      </c>
      <c r="BM3" s="64">
        <f t="shared" si="0"/>
        <v>28.500049990000001</v>
      </c>
      <c r="BN3" s="64">
        <f t="shared" si="0"/>
        <v>29.000049990000001</v>
      </c>
      <c r="BO3" s="64">
        <f t="shared" si="0"/>
        <v>29.500049990000001</v>
      </c>
      <c r="BP3" s="64">
        <f t="shared" si="0"/>
        <v>30.000049990000001</v>
      </c>
      <c r="BQ3" s="64">
        <f t="shared" si="0"/>
        <v>30.500049990000001</v>
      </c>
      <c r="BR3" s="64">
        <f t="shared" si="0"/>
        <v>31.000049990000001</v>
      </c>
      <c r="BS3" s="64">
        <f t="shared" si="0"/>
        <v>31.500049990000001</v>
      </c>
      <c r="BT3" s="64">
        <f t="shared" si="0"/>
        <v>32.000049990000001</v>
      </c>
      <c r="BU3" s="64">
        <f t="shared" si="0"/>
        <v>32.500049990000001</v>
      </c>
      <c r="BV3" s="64">
        <f t="shared" si="0"/>
        <v>33.000049990000001</v>
      </c>
      <c r="BW3" s="64">
        <f t="shared" si="0"/>
        <v>33.500049990000001</v>
      </c>
      <c r="BX3" s="64">
        <f t="shared" si="0"/>
        <v>34.000049990000001</v>
      </c>
      <c r="BY3" s="64">
        <f t="shared" si="0"/>
        <v>34.500049990000001</v>
      </c>
      <c r="BZ3" s="64">
        <f t="shared" si="0"/>
        <v>35.000049990000001</v>
      </c>
      <c r="CA3" s="64">
        <f t="shared" si="0"/>
        <v>35.500049990000001</v>
      </c>
      <c r="CB3" s="64">
        <f t="shared" si="0"/>
        <v>36.000049990000001</v>
      </c>
      <c r="CC3" s="64">
        <f t="shared" si="0"/>
        <v>36.500049990000001</v>
      </c>
      <c r="CD3" s="64">
        <f t="shared" si="0"/>
        <v>37.000049990000001</v>
      </c>
      <c r="CE3" s="64">
        <f t="shared" si="0"/>
        <v>37.500049990000001</v>
      </c>
      <c r="CF3" s="64">
        <f t="shared" ref="CF3:EQ3" si="1">CF2+0.00004999</f>
        <v>38.000049990000001</v>
      </c>
      <c r="CG3" s="64">
        <f t="shared" si="1"/>
        <v>38.500049990000001</v>
      </c>
      <c r="CH3" s="64">
        <f t="shared" si="1"/>
        <v>39.000049990000001</v>
      </c>
      <c r="CI3" s="64">
        <f t="shared" si="1"/>
        <v>39.500049990000001</v>
      </c>
      <c r="CJ3" s="64">
        <f t="shared" si="1"/>
        <v>40.000049990000001</v>
      </c>
      <c r="CK3" s="64">
        <f t="shared" si="1"/>
        <v>40.500049990000001</v>
      </c>
      <c r="CL3" s="64">
        <f t="shared" si="1"/>
        <v>41.000049990000001</v>
      </c>
      <c r="CM3" s="64">
        <f t="shared" si="1"/>
        <v>41.500049990000001</v>
      </c>
      <c r="CN3" s="64">
        <f t="shared" si="1"/>
        <v>42.000049990000001</v>
      </c>
      <c r="CO3" s="64">
        <f t="shared" si="1"/>
        <v>42.500049990000001</v>
      </c>
      <c r="CP3" s="64">
        <f t="shared" si="1"/>
        <v>43.000049990000001</v>
      </c>
      <c r="CQ3" s="64">
        <f t="shared" si="1"/>
        <v>43.500049990000001</v>
      </c>
      <c r="CR3" s="64">
        <f t="shared" si="1"/>
        <v>44.000049990000001</v>
      </c>
      <c r="CS3" s="64">
        <f t="shared" si="1"/>
        <v>44.500049990000001</v>
      </c>
      <c r="CT3" s="64">
        <f t="shared" si="1"/>
        <v>45.000049990000001</v>
      </c>
      <c r="CU3" s="64">
        <f t="shared" si="1"/>
        <v>45.500049990000001</v>
      </c>
      <c r="CV3" s="64">
        <f t="shared" si="1"/>
        <v>46.000049990000001</v>
      </c>
      <c r="CW3" s="64">
        <f t="shared" si="1"/>
        <v>46.500049990000001</v>
      </c>
      <c r="CX3" s="64">
        <f t="shared" si="1"/>
        <v>47.000049990000001</v>
      </c>
      <c r="CY3" s="64">
        <f t="shared" si="1"/>
        <v>47.500049990000001</v>
      </c>
      <c r="CZ3" s="64">
        <f t="shared" si="1"/>
        <v>48.000049990000001</v>
      </c>
      <c r="DA3" s="64">
        <f t="shared" si="1"/>
        <v>48.500049990000001</v>
      </c>
      <c r="DB3" s="64">
        <f t="shared" si="1"/>
        <v>49.000049990000001</v>
      </c>
      <c r="DC3" s="64">
        <f t="shared" si="1"/>
        <v>49.500049990000001</v>
      </c>
      <c r="DD3" s="64">
        <f t="shared" si="1"/>
        <v>50.000049990000001</v>
      </c>
      <c r="DE3" s="64">
        <f t="shared" si="1"/>
        <v>50.500049990000001</v>
      </c>
      <c r="DF3" s="64">
        <f t="shared" si="1"/>
        <v>51.000049990000001</v>
      </c>
      <c r="DG3" s="64">
        <f t="shared" si="1"/>
        <v>51.500049990000001</v>
      </c>
      <c r="DH3" s="64">
        <f t="shared" si="1"/>
        <v>52.000049990000001</v>
      </c>
      <c r="DI3" s="64">
        <f t="shared" si="1"/>
        <v>52.500049990000001</v>
      </c>
      <c r="DJ3" s="64">
        <f t="shared" si="1"/>
        <v>53.000049990000001</v>
      </c>
      <c r="DK3" s="64">
        <f t="shared" si="1"/>
        <v>53.500049990000001</v>
      </c>
      <c r="DL3" s="64">
        <f t="shared" si="1"/>
        <v>54.000049990000001</v>
      </c>
      <c r="DM3" s="64">
        <f t="shared" si="1"/>
        <v>54.500049990000001</v>
      </c>
      <c r="DN3" s="64">
        <f t="shared" si="1"/>
        <v>55.000049990000001</v>
      </c>
      <c r="DO3" s="64">
        <f t="shared" si="1"/>
        <v>55.500049990000001</v>
      </c>
      <c r="DP3" s="64">
        <f t="shared" si="1"/>
        <v>56.000049990000001</v>
      </c>
      <c r="DQ3" s="64">
        <f t="shared" si="1"/>
        <v>56.500049990000001</v>
      </c>
      <c r="DR3" s="64">
        <f t="shared" si="1"/>
        <v>57.000049990000001</v>
      </c>
      <c r="DS3" s="64">
        <f t="shared" si="1"/>
        <v>57.500049990000001</v>
      </c>
      <c r="DT3" s="64">
        <f t="shared" si="1"/>
        <v>58.000049990000001</v>
      </c>
      <c r="DU3" s="64">
        <f t="shared" si="1"/>
        <v>58.500049990000001</v>
      </c>
      <c r="DV3" s="64">
        <f t="shared" si="1"/>
        <v>59.000049990000001</v>
      </c>
      <c r="DW3" s="64">
        <f t="shared" si="1"/>
        <v>59.500049990000001</v>
      </c>
      <c r="DX3" s="64">
        <f t="shared" si="1"/>
        <v>60.000049990000001</v>
      </c>
      <c r="DY3" s="64">
        <f t="shared" si="1"/>
        <v>60.500049990000001</v>
      </c>
      <c r="DZ3" s="64">
        <f t="shared" si="1"/>
        <v>61.000049990000001</v>
      </c>
      <c r="EA3" s="64">
        <f t="shared" si="1"/>
        <v>61.500049990000001</v>
      </c>
      <c r="EB3" s="64">
        <f t="shared" si="1"/>
        <v>62.000049990000001</v>
      </c>
      <c r="EC3" s="64">
        <f t="shared" si="1"/>
        <v>62.500049990000001</v>
      </c>
      <c r="ED3" s="64">
        <f t="shared" si="1"/>
        <v>63.000049990000001</v>
      </c>
      <c r="EE3" s="64">
        <f t="shared" si="1"/>
        <v>63.500049990000001</v>
      </c>
      <c r="EF3" s="64">
        <f t="shared" si="1"/>
        <v>64.000049989999994</v>
      </c>
      <c r="EG3" s="64">
        <f t="shared" si="1"/>
        <v>64.500049989999994</v>
      </c>
      <c r="EH3" s="64">
        <f t="shared" si="1"/>
        <v>65.000049989999994</v>
      </c>
      <c r="EI3" s="64">
        <f t="shared" si="1"/>
        <v>65.500049989999994</v>
      </c>
      <c r="EJ3" s="64">
        <f t="shared" si="1"/>
        <v>66.000049989999994</v>
      </c>
      <c r="EK3" s="64">
        <f t="shared" si="1"/>
        <v>66.500049989999994</v>
      </c>
      <c r="EL3" s="64">
        <f t="shared" si="1"/>
        <v>67.000049989999994</v>
      </c>
      <c r="EM3" s="64">
        <f t="shared" si="1"/>
        <v>67.500049989999994</v>
      </c>
      <c r="EN3" s="64">
        <f t="shared" si="1"/>
        <v>68.000049989999994</v>
      </c>
      <c r="EO3" s="64">
        <f t="shared" si="1"/>
        <v>68.500049989999994</v>
      </c>
      <c r="EP3" s="64">
        <f t="shared" si="1"/>
        <v>69.000049989999994</v>
      </c>
      <c r="EQ3" s="64">
        <f t="shared" si="1"/>
        <v>69.500049989999994</v>
      </c>
      <c r="ER3" s="64">
        <f t="shared" ref="ER3:GR3" si="2">ER2+0.00004999</f>
        <v>70.000049989999994</v>
      </c>
      <c r="ES3" s="64">
        <f t="shared" si="2"/>
        <v>70.500049989999994</v>
      </c>
      <c r="ET3" s="64">
        <f t="shared" si="2"/>
        <v>71.000049989999994</v>
      </c>
      <c r="EU3" s="64">
        <f t="shared" si="2"/>
        <v>71.500049989999994</v>
      </c>
      <c r="EV3" s="64">
        <f t="shared" si="2"/>
        <v>72.000049989999994</v>
      </c>
      <c r="EW3" s="64">
        <f t="shared" si="2"/>
        <v>72.500049989999994</v>
      </c>
      <c r="EX3" s="64">
        <f t="shared" si="2"/>
        <v>73.000049989999994</v>
      </c>
      <c r="EY3" s="64">
        <f t="shared" si="2"/>
        <v>73.500049989999994</v>
      </c>
      <c r="EZ3" s="64">
        <f t="shared" si="2"/>
        <v>74.000049989999994</v>
      </c>
      <c r="FA3" s="64">
        <f t="shared" si="2"/>
        <v>74.500049989999994</v>
      </c>
      <c r="FB3" s="64">
        <f t="shared" si="2"/>
        <v>75.000049989999994</v>
      </c>
      <c r="FC3" s="64">
        <f t="shared" si="2"/>
        <v>75.500049989999994</v>
      </c>
      <c r="FD3" s="64">
        <f t="shared" si="2"/>
        <v>76.000049989999994</v>
      </c>
      <c r="FE3" s="64">
        <f t="shared" si="2"/>
        <v>76.500049989999994</v>
      </c>
      <c r="FF3" s="64">
        <f t="shared" si="2"/>
        <v>77.000049989999994</v>
      </c>
      <c r="FG3" s="64">
        <f t="shared" si="2"/>
        <v>77.500049989999994</v>
      </c>
      <c r="FH3" s="64">
        <f t="shared" si="2"/>
        <v>78.000049989999994</v>
      </c>
      <c r="FI3" s="64">
        <f t="shared" si="2"/>
        <v>78.500049989999994</v>
      </c>
      <c r="FJ3" s="64">
        <f t="shared" si="2"/>
        <v>79.000049989999994</v>
      </c>
      <c r="FK3" s="64">
        <f t="shared" si="2"/>
        <v>79.500049989999994</v>
      </c>
      <c r="FL3" s="64">
        <f t="shared" si="2"/>
        <v>80.000049989999994</v>
      </c>
      <c r="FM3" s="64">
        <f t="shared" si="2"/>
        <v>80.500049989999994</v>
      </c>
      <c r="FN3" s="64">
        <f t="shared" si="2"/>
        <v>81.000049989999994</v>
      </c>
      <c r="FO3" s="64">
        <f t="shared" si="2"/>
        <v>81.500049989999994</v>
      </c>
      <c r="FP3" s="64">
        <f t="shared" si="2"/>
        <v>82.000049989999994</v>
      </c>
      <c r="FQ3" s="64">
        <f t="shared" si="2"/>
        <v>82.500049989999994</v>
      </c>
      <c r="FR3" s="64">
        <f t="shared" si="2"/>
        <v>83.000049989999994</v>
      </c>
      <c r="FS3" s="64">
        <f t="shared" si="2"/>
        <v>83.500049989999994</v>
      </c>
      <c r="FT3" s="64">
        <f t="shared" si="2"/>
        <v>84.000049989999994</v>
      </c>
      <c r="FU3" s="64">
        <f t="shared" si="2"/>
        <v>84.500049989999994</v>
      </c>
      <c r="FV3" s="64">
        <f t="shared" si="2"/>
        <v>85.000049989999994</v>
      </c>
      <c r="FW3" s="64">
        <f t="shared" si="2"/>
        <v>85.500049989999994</v>
      </c>
      <c r="FX3" s="64">
        <f t="shared" si="2"/>
        <v>86.000049989999994</v>
      </c>
      <c r="FY3" s="64">
        <f t="shared" si="2"/>
        <v>86.500049989999994</v>
      </c>
      <c r="FZ3" s="64">
        <f t="shared" si="2"/>
        <v>87.000049989999994</v>
      </c>
      <c r="GA3" s="64">
        <f t="shared" si="2"/>
        <v>87.500049989999994</v>
      </c>
      <c r="GB3" s="64">
        <f t="shared" si="2"/>
        <v>88.000049989999994</v>
      </c>
      <c r="GC3" s="64">
        <f t="shared" si="2"/>
        <v>88.500049989999994</v>
      </c>
      <c r="GD3" s="64">
        <f t="shared" si="2"/>
        <v>89.000049989999994</v>
      </c>
      <c r="GE3" s="64">
        <f t="shared" si="2"/>
        <v>89.500049989999994</v>
      </c>
      <c r="GF3" s="64">
        <f t="shared" si="2"/>
        <v>90.000049989999994</v>
      </c>
      <c r="GG3" s="64">
        <f t="shared" si="2"/>
        <v>90.500049989999994</v>
      </c>
      <c r="GH3" s="64">
        <f t="shared" si="2"/>
        <v>91.000049989999994</v>
      </c>
      <c r="GI3" s="64">
        <f t="shared" si="2"/>
        <v>91.500049989999994</v>
      </c>
      <c r="GJ3" s="64">
        <f t="shared" si="2"/>
        <v>92.000049989999994</v>
      </c>
      <c r="GK3" s="64">
        <f t="shared" si="2"/>
        <v>92.500049989999994</v>
      </c>
      <c r="GL3" s="64">
        <f t="shared" si="2"/>
        <v>93.000049989999994</v>
      </c>
      <c r="GM3" s="64">
        <f t="shared" si="2"/>
        <v>93.500049989999994</v>
      </c>
      <c r="GN3" s="64">
        <f t="shared" si="2"/>
        <v>94.000049989999994</v>
      </c>
      <c r="GO3" s="64">
        <f t="shared" si="2"/>
        <v>94.500049989999994</v>
      </c>
      <c r="GP3" s="64">
        <f t="shared" si="2"/>
        <v>95.000049989999994</v>
      </c>
      <c r="GQ3" s="64">
        <f t="shared" si="2"/>
        <v>95.500049989999994</v>
      </c>
      <c r="GR3" s="64">
        <f t="shared" si="2"/>
        <v>96.000049989999994</v>
      </c>
      <c r="GS3" s="64"/>
    </row>
    <row r="4" spans="1:201" s="67" customFormat="1" x14ac:dyDescent="0.25">
      <c r="A4" s="66">
        <v>1</v>
      </c>
      <c r="B4" s="66">
        <f t="shared" ref="B4:AG4" si="3">A4+1</f>
        <v>2</v>
      </c>
      <c r="C4" s="66">
        <f t="shared" si="3"/>
        <v>3</v>
      </c>
      <c r="D4" s="66">
        <f t="shared" si="3"/>
        <v>4</v>
      </c>
      <c r="E4" s="66">
        <f t="shared" si="3"/>
        <v>5</v>
      </c>
      <c r="F4" s="66">
        <f t="shared" si="3"/>
        <v>6</v>
      </c>
      <c r="G4" s="66">
        <f t="shared" si="3"/>
        <v>7</v>
      </c>
      <c r="H4" s="66">
        <f t="shared" si="3"/>
        <v>8</v>
      </c>
      <c r="I4" s="66">
        <f t="shared" si="3"/>
        <v>9</v>
      </c>
      <c r="J4" s="66">
        <f t="shared" si="3"/>
        <v>10</v>
      </c>
      <c r="K4" s="66">
        <f t="shared" si="3"/>
        <v>11</v>
      </c>
      <c r="L4" s="66">
        <f t="shared" si="3"/>
        <v>12</v>
      </c>
      <c r="M4" s="66">
        <f t="shared" si="3"/>
        <v>13</v>
      </c>
      <c r="N4" s="66">
        <f t="shared" si="3"/>
        <v>14</v>
      </c>
      <c r="O4" s="66">
        <f t="shared" si="3"/>
        <v>15</v>
      </c>
      <c r="P4" s="66">
        <f t="shared" si="3"/>
        <v>16</v>
      </c>
      <c r="Q4" s="66">
        <f t="shared" si="3"/>
        <v>17</v>
      </c>
      <c r="R4" s="66">
        <f t="shared" si="3"/>
        <v>18</v>
      </c>
      <c r="S4" s="66">
        <f t="shared" si="3"/>
        <v>19</v>
      </c>
      <c r="T4" s="66">
        <f t="shared" si="3"/>
        <v>20</v>
      </c>
      <c r="U4" s="66">
        <f t="shared" si="3"/>
        <v>21</v>
      </c>
      <c r="V4" s="66">
        <f t="shared" si="3"/>
        <v>22</v>
      </c>
      <c r="W4" s="66">
        <f t="shared" si="3"/>
        <v>23</v>
      </c>
      <c r="X4" s="66">
        <f t="shared" si="3"/>
        <v>24</v>
      </c>
      <c r="Y4" s="66">
        <f t="shared" si="3"/>
        <v>25</v>
      </c>
      <c r="Z4" s="66">
        <f t="shared" si="3"/>
        <v>26</v>
      </c>
      <c r="AA4" s="66">
        <f t="shared" si="3"/>
        <v>27</v>
      </c>
      <c r="AB4" s="66">
        <f t="shared" si="3"/>
        <v>28</v>
      </c>
      <c r="AC4" s="66">
        <f t="shared" si="3"/>
        <v>29</v>
      </c>
      <c r="AD4" s="66">
        <f t="shared" si="3"/>
        <v>30</v>
      </c>
      <c r="AE4" s="66">
        <f t="shared" si="3"/>
        <v>31</v>
      </c>
      <c r="AF4" s="66">
        <f t="shared" si="3"/>
        <v>32</v>
      </c>
      <c r="AG4" s="66">
        <f t="shared" si="3"/>
        <v>33</v>
      </c>
      <c r="AH4" s="66">
        <f t="shared" ref="AH4:BM4" si="4">AG4+1</f>
        <v>34</v>
      </c>
      <c r="AI4" s="66">
        <f t="shared" si="4"/>
        <v>35</v>
      </c>
      <c r="AJ4" s="66">
        <f t="shared" si="4"/>
        <v>36</v>
      </c>
      <c r="AK4" s="66">
        <f t="shared" si="4"/>
        <v>37</v>
      </c>
      <c r="AL4" s="66">
        <f t="shared" si="4"/>
        <v>38</v>
      </c>
      <c r="AM4" s="66">
        <f t="shared" si="4"/>
        <v>39</v>
      </c>
      <c r="AN4" s="66">
        <f t="shared" si="4"/>
        <v>40</v>
      </c>
      <c r="AO4" s="66">
        <f t="shared" si="4"/>
        <v>41</v>
      </c>
      <c r="AP4" s="66">
        <f t="shared" si="4"/>
        <v>42</v>
      </c>
      <c r="AQ4" s="66">
        <f t="shared" si="4"/>
        <v>43</v>
      </c>
      <c r="AR4" s="66">
        <f t="shared" si="4"/>
        <v>44</v>
      </c>
      <c r="AS4" s="66">
        <f t="shared" si="4"/>
        <v>45</v>
      </c>
      <c r="AT4" s="66">
        <f t="shared" si="4"/>
        <v>46</v>
      </c>
      <c r="AU4" s="66">
        <f t="shared" si="4"/>
        <v>47</v>
      </c>
      <c r="AV4" s="66">
        <f t="shared" si="4"/>
        <v>48</v>
      </c>
      <c r="AW4" s="66">
        <f t="shared" si="4"/>
        <v>49</v>
      </c>
      <c r="AX4" s="66">
        <f t="shared" si="4"/>
        <v>50</v>
      </c>
      <c r="AY4" s="66">
        <f t="shared" si="4"/>
        <v>51</v>
      </c>
      <c r="AZ4" s="66">
        <f t="shared" si="4"/>
        <v>52</v>
      </c>
      <c r="BA4" s="66">
        <f t="shared" si="4"/>
        <v>53</v>
      </c>
      <c r="BB4" s="66">
        <f t="shared" si="4"/>
        <v>54</v>
      </c>
      <c r="BC4" s="66">
        <f t="shared" si="4"/>
        <v>55</v>
      </c>
      <c r="BD4" s="66">
        <f t="shared" si="4"/>
        <v>56</v>
      </c>
      <c r="BE4" s="66">
        <f t="shared" si="4"/>
        <v>57</v>
      </c>
      <c r="BF4" s="66">
        <f t="shared" si="4"/>
        <v>58</v>
      </c>
      <c r="BG4" s="66">
        <f t="shared" si="4"/>
        <v>59</v>
      </c>
      <c r="BH4" s="66">
        <f t="shared" si="4"/>
        <v>60</v>
      </c>
      <c r="BI4" s="66">
        <f t="shared" si="4"/>
        <v>61</v>
      </c>
      <c r="BJ4" s="66">
        <f t="shared" si="4"/>
        <v>62</v>
      </c>
      <c r="BK4" s="66">
        <f t="shared" si="4"/>
        <v>63</v>
      </c>
      <c r="BL4" s="66">
        <f t="shared" si="4"/>
        <v>64</v>
      </c>
      <c r="BM4" s="66">
        <f t="shared" si="4"/>
        <v>65</v>
      </c>
      <c r="BN4" s="66">
        <f t="shared" ref="BN4:CS4" si="5">BM4+1</f>
        <v>66</v>
      </c>
      <c r="BO4" s="66">
        <f t="shared" si="5"/>
        <v>67</v>
      </c>
      <c r="BP4" s="66">
        <f t="shared" si="5"/>
        <v>68</v>
      </c>
      <c r="BQ4" s="66">
        <f t="shared" si="5"/>
        <v>69</v>
      </c>
      <c r="BR4" s="66">
        <f t="shared" si="5"/>
        <v>70</v>
      </c>
      <c r="BS4" s="66">
        <f t="shared" si="5"/>
        <v>71</v>
      </c>
      <c r="BT4" s="66">
        <f t="shared" si="5"/>
        <v>72</v>
      </c>
      <c r="BU4" s="66">
        <f t="shared" si="5"/>
        <v>73</v>
      </c>
      <c r="BV4" s="66">
        <f t="shared" si="5"/>
        <v>74</v>
      </c>
      <c r="BW4" s="66">
        <f t="shared" si="5"/>
        <v>75</v>
      </c>
      <c r="BX4" s="66">
        <f t="shared" si="5"/>
        <v>76</v>
      </c>
      <c r="BY4" s="66">
        <f t="shared" si="5"/>
        <v>77</v>
      </c>
      <c r="BZ4" s="66">
        <f t="shared" si="5"/>
        <v>78</v>
      </c>
      <c r="CA4" s="66">
        <f t="shared" si="5"/>
        <v>79</v>
      </c>
      <c r="CB4" s="66">
        <f t="shared" si="5"/>
        <v>80</v>
      </c>
      <c r="CC4" s="66">
        <f t="shared" si="5"/>
        <v>81</v>
      </c>
      <c r="CD4" s="66">
        <f t="shared" si="5"/>
        <v>82</v>
      </c>
      <c r="CE4" s="66">
        <f t="shared" si="5"/>
        <v>83</v>
      </c>
      <c r="CF4" s="66">
        <f t="shared" si="5"/>
        <v>84</v>
      </c>
      <c r="CG4" s="66">
        <f t="shared" si="5"/>
        <v>85</v>
      </c>
      <c r="CH4" s="66">
        <f t="shared" si="5"/>
        <v>86</v>
      </c>
      <c r="CI4" s="66">
        <f t="shared" si="5"/>
        <v>87</v>
      </c>
      <c r="CJ4" s="66">
        <f t="shared" si="5"/>
        <v>88</v>
      </c>
      <c r="CK4" s="66">
        <f t="shared" si="5"/>
        <v>89</v>
      </c>
      <c r="CL4" s="66">
        <f t="shared" si="5"/>
        <v>90</v>
      </c>
      <c r="CM4" s="66">
        <f t="shared" si="5"/>
        <v>91</v>
      </c>
      <c r="CN4" s="66">
        <f t="shared" si="5"/>
        <v>92</v>
      </c>
      <c r="CO4" s="66">
        <f t="shared" si="5"/>
        <v>93</v>
      </c>
      <c r="CP4" s="66">
        <f t="shared" si="5"/>
        <v>94</v>
      </c>
      <c r="CQ4" s="66">
        <f t="shared" si="5"/>
        <v>95</v>
      </c>
      <c r="CR4" s="66">
        <f t="shared" si="5"/>
        <v>96</v>
      </c>
      <c r="CS4" s="66">
        <f t="shared" si="5"/>
        <v>97</v>
      </c>
      <c r="CT4" s="66">
        <f t="shared" ref="CT4:DY4" si="6">CS4+1</f>
        <v>98</v>
      </c>
      <c r="CU4" s="66">
        <f t="shared" si="6"/>
        <v>99</v>
      </c>
      <c r="CV4" s="66">
        <f t="shared" si="6"/>
        <v>100</v>
      </c>
      <c r="CW4" s="66">
        <f t="shared" si="6"/>
        <v>101</v>
      </c>
      <c r="CX4" s="66">
        <f t="shared" si="6"/>
        <v>102</v>
      </c>
      <c r="CY4" s="66">
        <f t="shared" si="6"/>
        <v>103</v>
      </c>
      <c r="CZ4" s="66">
        <f t="shared" si="6"/>
        <v>104</v>
      </c>
      <c r="DA4" s="66">
        <f t="shared" si="6"/>
        <v>105</v>
      </c>
      <c r="DB4" s="66">
        <f t="shared" si="6"/>
        <v>106</v>
      </c>
      <c r="DC4" s="66">
        <f t="shared" si="6"/>
        <v>107</v>
      </c>
      <c r="DD4" s="66">
        <f t="shared" si="6"/>
        <v>108</v>
      </c>
      <c r="DE4" s="66">
        <f t="shared" si="6"/>
        <v>109</v>
      </c>
      <c r="DF4" s="66">
        <f t="shared" si="6"/>
        <v>110</v>
      </c>
      <c r="DG4" s="66">
        <f t="shared" si="6"/>
        <v>111</v>
      </c>
      <c r="DH4" s="66">
        <f t="shared" si="6"/>
        <v>112</v>
      </c>
      <c r="DI4" s="66">
        <f t="shared" si="6"/>
        <v>113</v>
      </c>
      <c r="DJ4" s="66">
        <f t="shared" si="6"/>
        <v>114</v>
      </c>
      <c r="DK4" s="66">
        <f t="shared" si="6"/>
        <v>115</v>
      </c>
      <c r="DL4" s="66">
        <f t="shared" si="6"/>
        <v>116</v>
      </c>
      <c r="DM4" s="66">
        <f t="shared" si="6"/>
        <v>117</v>
      </c>
      <c r="DN4" s="66">
        <f t="shared" si="6"/>
        <v>118</v>
      </c>
      <c r="DO4" s="66">
        <f t="shared" si="6"/>
        <v>119</v>
      </c>
      <c r="DP4" s="66">
        <f t="shared" si="6"/>
        <v>120</v>
      </c>
      <c r="DQ4" s="66">
        <f t="shared" si="6"/>
        <v>121</v>
      </c>
      <c r="DR4" s="66">
        <f t="shared" si="6"/>
        <v>122</v>
      </c>
      <c r="DS4" s="66">
        <f t="shared" si="6"/>
        <v>123</v>
      </c>
      <c r="DT4" s="66">
        <f t="shared" si="6"/>
        <v>124</v>
      </c>
      <c r="DU4" s="66">
        <f t="shared" si="6"/>
        <v>125</v>
      </c>
      <c r="DV4" s="66">
        <f t="shared" si="6"/>
        <v>126</v>
      </c>
      <c r="DW4" s="66">
        <f t="shared" si="6"/>
        <v>127</v>
      </c>
      <c r="DX4" s="66">
        <f t="shared" si="6"/>
        <v>128</v>
      </c>
      <c r="DY4" s="66">
        <f t="shared" si="6"/>
        <v>129</v>
      </c>
      <c r="DZ4" s="66">
        <f t="shared" ref="DZ4:FE4" si="7">DY4+1</f>
        <v>130</v>
      </c>
      <c r="EA4" s="66">
        <f t="shared" si="7"/>
        <v>131</v>
      </c>
      <c r="EB4" s="66">
        <f t="shared" si="7"/>
        <v>132</v>
      </c>
      <c r="EC4" s="66">
        <f t="shared" si="7"/>
        <v>133</v>
      </c>
      <c r="ED4" s="66">
        <f t="shared" si="7"/>
        <v>134</v>
      </c>
      <c r="EE4" s="66">
        <f t="shared" si="7"/>
        <v>135</v>
      </c>
      <c r="EF4" s="66">
        <f t="shared" si="7"/>
        <v>136</v>
      </c>
      <c r="EG4" s="66">
        <f t="shared" si="7"/>
        <v>137</v>
      </c>
      <c r="EH4" s="66">
        <f t="shared" si="7"/>
        <v>138</v>
      </c>
      <c r="EI4" s="66">
        <f t="shared" si="7"/>
        <v>139</v>
      </c>
      <c r="EJ4" s="66">
        <f t="shared" si="7"/>
        <v>140</v>
      </c>
      <c r="EK4" s="66">
        <f t="shared" si="7"/>
        <v>141</v>
      </c>
      <c r="EL4" s="66">
        <f t="shared" si="7"/>
        <v>142</v>
      </c>
      <c r="EM4" s="66">
        <f t="shared" si="7"/>
        <v>143</v>
      </c>
      <c r="EN4" s="66">
        <f t="shared" si="7"/>
        <v>144</v>
      </c>
      <c r="EO4" s="66">
        <f t="shared" si="7"/>
        <v>145</v>
      </c>
      <c r="EP4" s="66">
        <f t="shared" si="7"/>
        <v>146</v>
      </c>
      <c r="EQ4" s="66">
        <f t="shared" si="7"/>
        <v>147</v>
      </c>
      <c r="ER4" s="66">
        <f t="shared" si="7"/>
        <v>148</v>
      </c>
      <c r="ES4" s="66">
        <f t="shared" si="7"/>
        <v>149</v>
      </c>
      <c r="ET4" s="66">
        <f t="shared" si="7"/>
        <v>150</v>
      </c>
      <c r="EU4" s="66">
        <f t="shared" si="7"/>
        <v>151</v>
      </c>
      <c r="EV4" s="66">
        <f t="shared" si="7"/>
        <v>152</v>
      </c>
      <c r="EW4" s="66">
        <f t="shared" si="7"/>
        <v>153</v>
      </c>
      <c r="EX4" s="66">
        <f t="shared" si="7"/>
        <v>154</v>
      </c>
      <c r="EY4" s="66">
        <f t="shared" si="7"/>
        <v>155</v>
      </c>
      <c r="EZ4" s="66">
        <f t="shared" si="7"/>
        <v>156</v>
      </c>
      <c r="FA4" s="66">
        <f t="shared" si="7"/>
        <v>157</v>
      </c>
      <c r="FB4" s="66">
        <f t="shared" si="7"/>
        <v>158</v>
      </c>
      <c r="FC4" s="66">
        <f t="shared" si="7"/>
        <v>159</v>
      </c>
      <c r="FD4" s="66">
        <f t="shared" si="7"/>
        <v>160</v>
      </c>
      <c r="FE4" s="66">
        <f t="shared" si="7"/>
        <v>161</v>
      </c>
      <c r="FF4" s="66">
        <f t="shared" ref="FF4:GK4" si="8">FE4+1</f>
        <v>162</v>
      </c>
      <c r="FG4" s="66">
        <f t="shared" si="8"/>
        <v>163</v>
      </c>
      <c r="FH4" s="66">
        <f t="shared" si="8"/>
        <v>164</v>
      </c>
      <c r="FI4" s="66">
        <f t="shared" si="8"/>
        <v>165</v>
      </c>
      <c r="FJ4" s="66">
        <f t="shared" si="8"/>
        <v>166</v>
      </c>
      <c r="FK4" s="66">
        <f t="shared" si="8"/>
        <v>167</v>
      </c>
      <c r="FL4" s="66">
        <f t="shared" si="8"/>
        <v>168</v>
      </c>
      <c r="FM4" s="66">
        <f t="shared" si="8"/>
        <v>169</v>
      </c>
      <c r="FN4" s="66">
        <f t="shared" si="8"/>
        <v>170</v>
      </c>
      <c r="FO4" s="66">
        <f t="shared" si="8"/>
        <v>171</v>
      </c>
      <c r="FP4" s="66">
        <f t="shared" si="8"/>
        <v>172</v>
      </c>
      <c r="FQ4" s="66">
        <f t="shared" si="8"/>
        <v>173</v>
      </c>
      <c r="FR4" s="66">
        <f t="shared" si="8"/>
        <v>174</v>
      </c>
      <c r="FS4" s="66">
        <f t="shared" si="8"/>
        <v>175</v>
      </c>
      <c r="FT4" s="66">
        <f t="shared" si="8"/>
        <v>176</v>
      </c>
      <c r="FU4" s="66">
        <f t="shared" si="8"/>
        <v>177</v>
      </c>
      <c r="FV4" s="66">
        <f t="shared" si="8"/>
        <v>178</v>
      </c>
      <c r="FW4" s="66">
        <f t="shared" si="8"/>
        <v>179</v>
      </c>
      <c r="FX4" s="66">
        <f t="shared" si="8"/>
        <v>180</v>
      </c>
      <c r="FY4" s="66">
        <f t="shared" si="8"/>
        <v>181</v>
      </c>
      <c r="FZ4" s="66">
        <f t="shared" si="8"/>
        <v>182</v>
      </c>
      <c r="GA4" s="66">
        <f t="shared" si="8"/>
        <v>183</v>
      </c>
      <c r="GB4" s="66">
        <f t="shared" si="8"/>
        <v>184</v>
      </c>
      <c r="GC4" s="66">
        <f t="shared" si="8"/>
        <v>185</v>
      </c>
      <c r="GD4" s="66">
        <f t="shared" si="8"/>
        <v>186</v>
      </c>
      <c r="GE4" s="66">
        <f t="shared" si="8"/>
        <v>187</v>
      </c>
      <c r="GF4" s="66">
        <f t="shared" si="8"/>
        <v>188</v>
      </c>
      <c r="GG4" s="66">
        <f t="shared" si="8"/>
        <v>189</v>
      </c>
      <c r="GH4" s="66">
        <f t="shared" si="8"/>
        <v>190</v>
      </c>
      <c r="GI4" s="66">
        <f t="shared" si="8"/>
        <v>191</v>
      </c>
      <c r="GJ4" s="66">
        <f t="shared" si="8"/>
        <v>192</v>
      </c>
      <c r="GK4" s="66">
        <f t="shared" si="8"/>
        <v>193</v>
      </c>
      <c r="GL4" s="66">
        <f t="shared" ref="GL4:GR4" si="9">GK4+1</f>
        <v>194</v>
      </c>
      <c r="GM4" s="66">
        <f t="shared" si="9"/>
        <v>195</v>
      </c>
      <c r="GN4" s="66">
        <f t="shared" si="9"/>
        <v>196</v>
      </c>
      <c r="GO4" s="66">
        <f t="shared" si="9"/>
        <v>197</v>
      </c>
      <c r="GP4" s="66">
        <f t="shared" si="9"/>
        <v>198</v>
      </c>
      <c r="GQ4" s="66">
        <f t="shared" si="9"/>
        <v>199</v>
      </c>
      <c r="GR4" s="66">
        <f t="shared" si="9"/>
        <v>200</v>
      </c>
      <c r="GS4" s="66"/>
    </row>
    <row r="5" spans="1:201" x14ac:dyDescent="0.25">
      <c r="A5" s="30" t="s">
        <v>72</v>
      </c>
      <c r="B5" s="54">
        <f t="shared" ref="B5:G20" si="10">$H5</f>
        <v>0.39619651347068147</v>
      </c>
      <c r="C5" s="54">
        <f t="shared" si="10"/>
        <v>0.39619651347068147</v>
      </c>
      <c r="D5" s="54">
        <f t="shared" si="10"/>
        <v>0.39619651347068147</v>
      </c>
      <c r="E5" s="54">
        <f t="shared" si="10"/>
        <v>0.39619651347068147</v>
      </c>
      <c r="F5" s="54">
        <f t="shared" si="10"/>
        <v>0.39619651347068147</v>
      </c>
      <c r="G5" s="54">
        <f t="shared" si="10"/>
        <v>0.39619651347068147</v>
      </c>
      <c r="H5" s="68">
        <f>VLOOKUP(H$3,Data_Enersys_VRLA!$A$6:$E$25,3)</f>
        <v>0.39619651347068147</v>
      </c>
      <c r="I5" s="68">
        <f>VLOOKUP(I$3,Data_Enersys_VRLA!$A$6:$E$25,3)</f>
        <v>0.51020408163265307</v>
      </c>
      <c r="J5" s="68">
        <f>VLOOKUP(J$3,Data_Enersys_VRLA!$A$6:$E$25,3)</f>
        <v>0.61957868649318459</v>
      </c>
      <c r="K5" s="69">
        <f t="shared" ref="K5:K20" si="11">(J5+L5)/2</f>
        <v>0.77232403334834987</v>
      </c>
      <c r="L5" s="68">
        <f>VLOOKUP(L$3,Data_Enersys_VRLA!$A$6:$E$25,3)</f>
        <v>0.92506938020351526</v>
      </c>
      <c r="M5" s="69">
        <f t="shared" ref="M5:M20" si="12">$L5+($O5-$L5)/3</f>
        <v>1.112744666167423</v>
      </c>
      <c r="N5" s="69">
        <f t="shared" ref="N5:N20" si="13">$L5+2*($O5-$L5)/3</f>
        <v>1.3004199521313304</v>
      </c>
      <c r="O5" s="68">
        <f>VLOOKUP(O$3,Data_Enersys_VRLA!$A$6:$E$25,3)</f>
        <v>1.4880952380952381</v>
      </c>
      <c r="P5" s="54">
        <f t="shared" ref="P5:P20" si="14">(O5+Q5)/2</f>
        <v>2.5170972644376901</v>
      </c>
      <c r="Q5" s="68">
        <f>VLOOKUP(Q$3,Data_Enersys_VRLA!$A$6:$E$25,3)</f>
        <v>3.5460992907801421</v>
      </c>
      <c r="R5" s="68">
        <f>VLOOKUP(R$3,Data_Enersys_VRLA!$A$6:$E$25,3)</f>
        <v>5.4945054945054945</v>
      </c>
      <c r="S5" s="54">
        <f t="shared" ref="S5:S20" si="15">(R5+T5)/2</f>
        <v>5.9523809523809526</v>
      </c>
      <c r="T5" s="68">
        <f>VLOOKUP(T$3,Data_Enersys_VRLA!$A$6:$E$25,3)</f>
        <v>6.4102564102564106</v>
      </c>
      <c r="U5" s="54">
        <f t="shared" ref="U5:U20" si="16">(T5+V5)/2</f>
        <v>6.8547632416245552</v>
      </c>
      <c r="V5" s="68">
        <f>VLOOKUP(V$3,Data_Enersys_VRLA!$A$6:$E$25,3)</f>
        <v>7.2992700729927007</v>
      </c>
      <c r="W5" s="54">
        <f t="shared" ref="W5:W20" si="17">(V5+X5)/2</f>
        <v>7.8163017031630169</v>
      </c>
      <c r="X5" s="68">
        <f>VLOOKUP(X$3,Data_Enersys_VRLA!$A$6:$E$25,3)</f>
        <v>8.3333333333333339</v>
      </c>
      <c r="Y5" s="54">
        <f t="shared" ref="Y5:Y20" si="18">(X5+Z5)/2</f>
        <v>8.7962962962962976</v>
      </c>
      <c r="Z5" s="68">
        <f>VLOOKUP(Z$3,Data_Enersys_VRLA!$A$6:$E$25,3)</f>
        <v>9.2592592592592595</v>
      </c>
      <c r="AA5" s="54">
        <f t="shared" ref="AA5:AA20" si="19">(Z5+AB5)/2</f>
        <v>9.7006235444369331</v>
      </c>
      <c r="AB5" s="68">
        <f>VLOOKUP(AB$3,Data_Enersys_VRLA!$A$6:$E$25,3)</f>
        <v>10.141987829614605</v>
      </c>
      <c r="AC5" s="54">
        <f t="shared" ref="AC5:AC20" si="20">$AB5+($AV5-$AB5)/20</f>
        <v>10.580068022254858</v>
      </c>
      <c r="AD5" s="54">
        <f t="shared" ref="AD5:AD20" si="21">$AB5+2*($AV5-$AB5)/20</f>
        <v>11.01814821489511</v>
      </c>
      <c r="AE5" s="54">
        <f t="shared" ref="AE5:AE20" si="22">$AB5+3*($AV5-$AB5)/20</f>
        <v>11.456228407535363</v>
      </c>
      <c r="AF5" s="54">
        <f t="shared" ref="AF5:AF20" si="23">$AB5+4*($AV5-$AB5)/20</f>
        <v>11.894308600175616</v>
      </c>
      <c r="AG5" s="54">
        <f t="shared" ref="AG5:AG20" si="24">$AB5+5*($AV5-$AB5)/20</f>
        <v>12.332388792815868</v>
      </c>
      <c r="AH5" s="54">
        <f t="shared" ref="AH5:AH20" si="25">$AB5+6*($AV5-$AB5)/20</f>
        <v>12.770468985456121</v>
      </c>
      <c r="AI5" s="54">
        <f t="shared" ref="AI5:AI20" si="26">$AB5+7*($AV5-$AB5)/20</f>
        <v>13.208549178096373</v>
      </c>
      <c r="AJ5" s="54">
        <f t="shared" ref="AJ5:AJ20" si="27">$AB5+8*($AV5-$AB5)/20</f>
        <v>13.646629370736626</v>
      </c>
      <c r="AK5" s="54">
        <f t="shared" ref="AK5:AK20" si="28">$AB5+9*($AV5-$AB5)/20</f>
        <v>14.08470956337688</v>
      </c>
      <c r="AL5" s="54">
        <f t="shared" ref="AL5:AL20" si="29">$AB5+10*($AV5-$AB5)/20</f>
        <v>14.522789756017133</v>
      </c>
      <c r="AM5" s="54">
        <f t="shared" ref="AM5:AM20" si="30">$AB5+11*($AV5-$AB5)/20</f>
        <v>14.960869948657384</v>
      </c>
      <c r="AN5" s="54">
        <f t="shared" ref="AN5:AN20" si="31">$AB5+12*($AV5-$AB5)/20</f>
        <v>15.398950141297638</v>
      </c>
      <c r="AO5" s="54">
        <f t="shared" ref="AO5:AO20" si="32">$AB5+13*($AV5-$AB5)/20</f>
        <v>15.837030333937889</v>
      </c>
      <c r="AP5" s="54">
        <f t="shared" ref="AP5:AP20" si="33">$AB5+14*($AV5-$AB5)/20</f>
        <v>16.275110526578143</v>
      </c>
      <c r="AQ5" s="54">
        <f t="shared" ref="AQ5:AQ20" si="34">$AB5+15*($AV5-$AB5)/20</f>
        <v>16.713190719218396</v>
      </c>
      <c r="AR5" s="54">
        <f t="shared" ref="AR5:AR20" si="35">$AB5+16*($AV5-$AB5)/20</f>
        <v>17.151270911858649</v>
      </c>
      <c r="AS5" s="54">
        <f t="shared" ref="AS5:AS20" si="36">$AB5+17*($AV5-$AB5)/20</f>
        <v>17.589351104498903</v>
      </c>
      <c r="AT5" s="54">
        <f t="shared" ref="AT5:AT20" si="37">$AB5+18*($AV5-$AB5)/20</f>
        <v>18.027431297139152</v>
      </c>
      <c r="AU5" s="54">
        <f t="shared" ref="AU5:AU20" si="38">$AB5+19*($AV5-$AB5)/20</f>
        <v>18.465511489779406</v>
      </c>
      <c r="AV5" s="68">
        <f>VLOOKUP(AV$3,Data_Enersys_VRLA!$A$6:$E$25,3)</f>
        <v>18.903591682419659</v>
      </c>
      <c r="AW5" s="54">
        <f>AV5+($AV5-$AU5)</f>
        <v>19.341671875059912</v>
      </c>
      <c r="AX5" s="54">
        <f t="shared" ref="AX5:DI6" si="39">AW5+($AV5-$AU5)</f>
        <v>19.779752067700166</v>
      </c>
      <c r="AY5" s="54">
        <f t="shared" si="39"/>
        <v>20.217832260340419</v>
      </c>
      <c r="AZ5" s="54">
        <f t="shared" si="39"/>
        <v>20.655912452980672</v>
      </c>
      <c r="BA5" s="54">
        <f t="shared" si="39"/>
        <v>21.093992645620926</v>
      </c>
      <c r="BB5" s="54">
        <f t="shared" si="39"/>
        <v>21.532072838261179</v>
      </c>
      <c r="BC5" s="54">
        <f t="shared" si="39"/>
        <v>21.970153030901432</v>
      </c>
      <c r="BD5" s="54">
        <f t="shared" si="39"/>
        <v>22.408233223541686</v>
      </c>
      <c r="BE5" s="54">
        <f t="shared" si="39"/>
        <v>22.846313416181939</v>
      </c>
      <c r="BF5" s="54">
        <f t="shared" si="39"/>
        <v>23.284393608822192</v>
      </c>
      <c r="BG5" s="54">
        <f t="shared" si="39"/>
        <v>23.722473801462446</v>
      </c>
      <c r="BH5" s="54">
        <f t="shared" si="39"/>
        <v>24.160553994102699</v>
      </c>
      <c r="BI5" s="54">
        <f t="shared" si="39"/>
        <v>24.598634186742952</v>
      </c>
      <c r="BJ5" s="54">
        <f t="shared" si="39"/>
        <v>25.036714379383206</v>
      </c>
      <c r="BK5" s="54">
        <f t="shared" si="39"/>
        <v>25.474794572023459</v>
      </c>
      <c r="BL5" s="54">
        <f t="shared" si="39"/>
        <v>25.912874764663712</v>
      </c>
      <c r="BM5" s="54">
        <f t="shared" si="39"/>
        <v>26.350954957303966</v>
      </c>
      <c r="BN5" s="54">
        <f t="shared" si="39"/>
        <v>26.789035149944219</v>
      </c>
      <c r="BO5" s="54">
        <f t="shared" si="39"/>
        <v>27.227115342584472</v>
      </c>
      <c r="BP5" s="54">
        <f t="shared" si="39"/>
        <v>27.665195535224726</v>
      </c>
      <c r="BQ5" s="54">
        <f t="shared" si="39"/>
        <v>28.103275727864979</v>
      </c>
      <c r="BR5" s="54">
        <f t="shared" si="39"/>
        <v>28.541355920505232</v>
      </c>
      <c r="BS5" s="54">
        <f t="shared" si="39"/>
        <v>28.979436113145486</v>
      </c>
      <c r="BT5" s="54">
        <f t="shared" si="39"/>
        <v>29.417516305785739</v>
      </c>
      <c r="BU5" s="54">
        <f t="shared" si="39"/>
        <v>29.855596498425992</v>
      </c>
      <c r="BV5" s="54">
        <f t="shared" si="39"/>
        <v>30.293676691066246</v>
      </c>
      <c r="BW5" s="54">
        <f t="shared" si="39"/>
        <v>30.731756883706499</v>
      </c>
      <c r="BX5" s="54">
        <f t="shared" si="39"/>
        <v>31.169837076346752</v>
      </c>
      <c r="BY5" s="54">
        <f t="shared" si="39"/>
        <v>31.607917268987006</v>
      </c>
      <c r="BZ5" s="54">
        <f t="shared" si="39"/>
        <v>32.045997461627259</v>
      </c>
      <c r="CA5" s="54">
        <f t="shared" si="39"/>
        <v>32.484077654267509</v>
      </c>
      <c r="CB5" s="54">
        <f t="shared" si="39"/>
        <v>32.922157846907766</v>
      </c>
      <c r="CC5" s="54">
        <f t="shared" si="39"/>
        <v>33.360238039548022</v>
      </c>
      <c r="CD5" s="54">
        <f t="shared" si="39"/>
        <v>33.798318232188279</v>
      </c>
      <c r="CE5" s="54">
        <f t="shared" si="39"/>
        <v>34.236398424828536</v>
      </c>
      <c r="CF5" s="54">
        <f t="shared" si="39"/>
        <v>34.674478617468793</v>
      </c>
      <c r="CG5" s="54">
        <f t="shared" si="39"/>
        <v>35.11255881010905</v>
      </c>
      <c r="CH5" s="54">
        <f t="shared" si="39"/>
        <v>35.550639002749307</v>
      </c>
      <c r="CI5" s="54">
        <f t="shared" si="39"/>
        <v>35.988719195389564</v>
      </c>
      <c r="CJ5" s="54">
        <f t="shared" si="39"/>
        <v>36.426799388029821</v>
      </c>
      <c r="CK5" s="54">
        <f t="shared" si="39"/>
        <v>36.864879580670078</v>
      </c>
      <c r="CL5" s="54">
        <f t="shared" si="39"/>
        <v>37.302959773310334</v>
      </c>
      <c r="CM5" s="54">
        <f t="shared" si="39"/>
        <v>37.741039965950591</v>
      </c>
      <c r="CN5" s="54">
        <f t="shared" si="39"/>
        <v>38.179120158590848</v>
      </c>
      <c r="CO5" s="54">
        <f t="shared" si="39"/>
        <v>38.617200351231105</v>
      </c>
      <c r="CP5" s="54">
        <f t="shared" si="39"/>
        <v>39.055280543871362</v>
      </c>
      <c r="CQ5" s="54">
        <f t="shared" si="39"/>
        <v>39.493360736511619</v>
      </c>
      <c r="CR5" s="54">
        <f t="shared" si="39"/>
        <v>39.931440929151876</v>
      </c>
      <c r="CS5" s="54">
        <f t="shared" si="39"/>
        <v>40.369521121792133</v>
      </c>
      <c r="CT5" s="54">
        <f t="shared" si="39"/>
        <v>40.807601314432389</v>
      </c>
      <c r="CU5" s="54">
        <f t="shared" si="39"/>
        <v>41.245681507072646</v>
      </c>
      <c r="CV5" s="54">
        <f t="shared" si="39"/>
        <v>41.683761699712903</v>
      </c>
      <c r="CW5" s="54">
        <f t="shared" si="39"/>
        <v>42.12184189235316</v>
      </c>
      <c r="CX5" s="54">
        <f t="shared" si="39"/>
        <v>42.559922084993417</v>
      </c>
      <c r="CY5" s="54">
        <f t="shared" si="39"/>
        <v>42.998002277633674</v>
      </c>
      <c r="CZ5" s="54">
        <f t="shared" si="39"/>
        <v>43.436082470273931</v>
      </c>
      <c r="DA5" s="54">
        <f t="shared" si="39"/>
        <v>43.874162662914188</v>
      </c>
      <c r="DB5" s="54">
        <f t="shared" si="39"/>
        <v>44.312242855554445</v>
      </c>
      <c r="DC5" s="54">
        <f t="shared" si="39"/>
        <v>44.750323048194701</v>
      </c>
      <c r="DD5" s="54">
        <f t="shared" si="39"/>
        <v>45.188403240834958</v>
      </c>
      <c r="DE5" s="54">
        <f t="shared" si="39"/>
        <v>45.626483433475215</v>
      </c>
      <c r="DF5" s="54">
        <f t="shared" si="39"/>
        <v>46.064563626115472</v>
      </c>
      <c r="DG5" s="54">
        <f t="shared" si="39"/>
        <v>46.502643818755729</v>
      </c>
      <c r="DH5" s="54">
        <f t="shared" si="39"/>
        <v>46.940724011395986</v>
      </c>
      <c r="DI5" s="54">
        <f t="shared" si="39"/>
        <v>47.378804204036243</v>
      </c>
      <c r="DJ5" s="54">
        <f t="shared" ref="DJ5:FU8" si="40">DI5+($AV5-$AU5)</f>
        <v>47.8168843966765</v>
      </c>
      <c r="DK5" s="54">
        <f t="shared" si="40"/>
        <v>48.254964589316756</v>
      </c>
      <c r="DL5" s="54">
        <f t="shared" si="40"/>
        <v>48.693044781957013</v>
      </c>
      <c r="DM5" s="54">
        <f t="shared" si="40"/>
        <v>49.13112497459727</v>
      </c>
      <c r="DN5" s="54">
        <f t="shared" si="40"/>
        <v>49.569205167237527</v>
      </c>
      <c r="DO5" s="54">
        <f t="shared" si="40"/>
        <v>50.007285359877784</v>
      </c>
      <c r="DP5" s="54">
        <f t="shared" si="40"/>
        <v>50.445365552518041</v>
      </c>
      <c r="DQ5" s="54">
        <f t="shared" si="40"/>
        <v>50.883445745158298</v>
      </c>
      <c r="DR5" s="54">
        <f t="shared" si="40"/>
        <v>51.321525937798555</v>
      </c>
      <c r="DS5" s="54">
        <f t="shared" si="40"/>
        <v>51.759606130438812</v>
      </c>
      <c r="DT5" s="54">
        <f t="shared" si="40"/>
        <v>52.197686323079068</v>
      </c>
      <c r="DU5" s="54">
        <f t="shared" si="40"/>
        <v>52.635766515719325</v>
      </c>
      <c r="DV5" s="54">
        <f t="shared" si="40"/>
        <v>53.073846708359582</v>
      </c>
      <c r="DW5" s="54">
        <f t="shared" si="40"/>
        <v>53.511926900999839</v>
      </c>
      <c r="DX5" s="54">
        <f t="shared" si="40"/>
        <v>53.950007093640096</v>
      </c>
      <c r="DY5" s="54">
        <f t="shared" si="40"/>
        <v>54.388087286280353</v>
      </c>
      <c r="DZ5" s="54">
        <f t="shared" si="40"/>
        <v>54.82616747892061</v>
      </c>
      <c r="EA5" s="54">
        <f t="shared" si="40"/>
        <v>55.264247671560867</v>
      </c>
      <c r="EB5" s="54">
        <f t="shared" si="40"/>
        <v>55.702327864201123</v>
      </c>
      <c r="EC5" s="54">
        <f t="shared" si="40"/>
        <v>56.14040805684138</v>
      </c>
      <c r="ED5" s="54">
        <f t="shared" si="40"/>
        <v>56.578488249481637</v>
      </c>
      <c r="EE5" s="54">
        <f t="shared" si="40"/>
        <v>57.016568442121894</v>
      </c>
      <c r="EF5" s="54">
        <f t="shared" si="40"/>
        <v>57.454648634762151</v>
      </c>
      <c r="EG5" s="54">
        <f t="shared" si="40"/>
        <v>57.892728827402408</v>
      </c>
      <c r="EH5" s="54">
        <f t="shared" si="40"/>
        <v>58.330809020042665</v>
      </c>
      <c r="EI5" s="54">
        <f t="shared" si="40"/>
        <v>58.768889212682922</v>
      </c>
      <c r="EJ5" s="54">
        <f t="shared" si="40"/>
        <v>59.206969405323179</v>
      </c>
      <c r="EK5" s="54">
        <f t="shared" si="40"/>
        <v>59.645049597963435</v>
      </c>
      <c r="EL5" s="54">
        <f t="shared" si="40"/>
        <v>60.083129790603692</v>
      </c>
      <c r="EM5" s="54">
        <f t="shared" si="40"/>
        <v>60.521209983243949</v>
      </c>
      <c r="EN5" s="54">
        <f t="shared" si="40"/>
        <v>60.959290175884206</v>
      </c>
      <c r="EO5" s="54">
        <f t="shared" si="40"/>
        <v>61.397370368524463</v>
      </c>
      <c r="EP5" s="54">
        <f t="shared" si="40"/>
        <v>61.83545056116472</v>
      </c>
      <c r="EQ5" s="54">
        <f t="shared" si="40"/>
        <v>62.273530753804977</v>
      </c>
      <c r="ER5" s="54">
        <f t="shared" si="40"/>
        <v>62.711610946445234</v>
      </c>
      <c r="ES5" s="54">
        <f t="shared" si="40"/>
        <v>63.14969113908549</v>
      </c>
      <c r="ET5" s="54">
        <f t="shared" si="40"/>
        <v>63.587771331725747</v>
      </c>
      <c r="EU5" s="54">
        <f t="shared" si="40"/>
        <v>64.025851524366004</v>
      </c>
      <c r="EV5" s="54">
        <f t="shared" si="40"/>
        <v>64.463931717006261</v>
      </c>
      <c r="EW5" s="54">
        <f t="shared" si="40"/>
        <v>64.902011909646518</v>
      </c>
      <c r="EX5" s="54">
        <f t="shared" si="40"/>
        <v>65.340092102286775</v>
      </c>
      <c r="EY5" s="54">
        <f t="shared" si="40"/>
        <v>65.778172294927032</v>
      </c>
      <c r="EZ5" s="54">
        <f t="shared" si="40"/>
        <v>66.216252487567289</v>
      </c>
      <c r="FA5" s="54">
        <f t="shared" si="40"/>
        <v>66.654332680207546</v>
      </c>
      <c r="FB5" s="54">
        <f t="shared" si="40"/>
        <v>67.092412872847802</v>
      </c>
      <c r="FC5" s="54">
        <f t="shared" si="40"/>
        <v>67.530493065488059</v>
      </c>
      <c r="FD5" s="54">
        <f t="shared" si="40"/>
        <v>67.968573258128316</v>
      </c>
      <c r="FE5" s="54">
        <f t="shared" si="40"/>
        <v>68.406653450768573</v>
      </c>
      <c r="FF5" s="54">
        <f t="shared" si="40"/>
        <v>68.84473364340883</v>
      </c>
      <c r="FG5" s="54">
        <f t="shared" si="40"/>
        <v>69.282813836049087</v>
      </c>
      <c r="FH5" s="54">
        <f t="shared" si="40"/>
        <v>69.720894028689344</v>
      </c>
      <c r="FI5" s="54">
        <f t="shared" si="40"/>
        <v>70.158974221329601</v>
      </c>
      <c r="FJ5" s="54">
        <f t="shared" si="40"/>
        <v>70.597054413969857</v>
      </c>
      <c r="FK5" s="54">
        <f t="shared" si="40"/>
        <v>71.035134606610114</v>
      </c>
      <c r="FL5" s="54">
        <f t="shared" si="40"/>
        <v>71.473214799250371</v>
      </c>
      <c r="FM5" s="54">
        <f t="shared" si="40"/>
        <v>71.911294991890628</v>
      </c>
      <c r="FN5" s="54">
        <f t="shared" si="40"/>
        <v>72.349375184530885</v>
      </c>
      <c r="FO5" s="54">
        <f t="shared" si="40"/>
        <v>72.787455377171142</v>
      </c>
      <c r="FP5" s="54">
        <f t="shared" si="40"/>
        <v>73.225535569811399</v>
      </c>
      <c r="FQ5" s="54">
        <f t="shared" si="40"/>
        <v>73.663615762451656</v>
      </c>
      <c r="FR5" s="54">
        <f t="shared" si="40"/>
        <v>74.101695955091913</v>
      </c>
      <c r="FS5" s="54">
        <f t="shared" si="40"/>
        <v>74.539776147732169</v>
      </c>
      <c r="FT5" s="54">
        <f t="shared" si="40"/>
        <v>74.977856340372426</v>
      </c>
      <c r="FU5" s="54">
        <f t="shared" si="40"/>
        <v>75.415936533012683</v>
      </c>
      <c r="FV5" s="54">
        <f t="shared" ref="FV5:GR7" si="41">FU5+($AV5-$AU5)</f>
        <v>75.85401672565294</v>
      </c>
      <c r="FW5" s="54">
        <f t="shared" si="41"/>
        <v>76.292096918293197</v>
      </c>
      <c r="FX5" s="54">
        <f t="shared" si="41"/>
        <v>76.730177110933454</v>
      </c>
      <c r="FY5" s="54">
        <f t="shared" si="41"/>
        <v>77.168257303573711</v>
      </c>
      <c r="FZ5" s="54">
        <f t="shared" si="41"/>
        <v>77.606337496213968</v>
      </c>
      <c r="GA5" s="54">
        <f t="shared" si="41"/>
        <v>78.044417688854224</v>
      </c>
      <c r="GB5" s="54">
        <f t="shared" si="41"/>
        <v>78.482497881494481</v>
      </c>
      <c r="GC5" s="54">
        <f t="shared" si="41"/>
        <v>78.920578074134738</v>
      </c>
      <c r="GD5" s="54">
        <f t="shared" si="41"/>
        <v>79.358658266774995</v>
      </c>
      <c r="GE5" s="54">
        <f t="shared" si="41"/>
        <v>79.796738459415252</v>
      </c>
      <c r="GF5" s="54">
        <f t="shared" si="41"/>
        <v>80.234818652055509</v>
      </c>
      <c r="GG5" s="54">
        <f t="shared" si="41"/>
        <v>80.672898844695766</v>
      </c>
      <c r="GH5" s="54">
        <f t="shared" si="41"/>
        <v>81.110979037336023</v>
      </c>
      <c r="GI5" s="54">
        <f t="shared" si="41"/>
        <v>81.54905922997628</v>
      </c>
      <c r="GJ5" s="54">
        <f t="shared" si="41"/>
        <v>81.987139422616536</v>
      </c>
      <c r="GK5" s="54">
        <f t="shared" si="41"/>
        <v>82.425219615256793</v>
      </c>
      <c r="GL5" s="54">
        <f t="shared" si="41"/>
        <v>82.86329980789705</v>
      </c>
      <c r="GM5" s="54">
        <f t="shared" si="41"/>
        <v>83.301380000537307</v>
      </c>
      <c r="GN5" s="54">
        <f t="shared" si="41"/>
        <v>83.739460193177564</v>
      </c>
      <c r="GO5" s="54">
        <f t="shared" si="41"/>
        <v>84.177540385817821</v>
      </c>
      <c r="GP5" s="54">
        <f t="shared" si="41"/>
        <v>84.615620578458078</v>
      </c>
      <c r="GQ5" s="54">
        <f t="shared" si="41"/>
        <v>85.053700771098335</v>
      </c>
      <c r="GR5" s="54">
        <f t="shared" si="41"/>
        <v>85.491780963738591</v>
      </c>
      <c r="GS5" s="70"/>
    </row>
    <row r="6" spans="1:201" x14ac:dyDescent="0.25">
      <c r="A6" s="30" t="s">
        <v>73</v>
      </c>
      <c r="B6" s="54">
        <f t="shared" si="10"/>
        <v>0.39619651347068147</v>
      </c>
      <c r="C6" s="54">
        <f t="shared" si="10"/>
        <v>0.39619651347068147</v>
      </c>
      <c r="D6" s="54">
        <f t="shared" si="10"/>
        <v>0.39619651347068147</v>
      </c>
      <c r="E6" s="54">
        <f t="shared" si="10"/>
        <v>0.39619651347068147</v>
      </c>
      <c r="F6" s="54">
        <f t="shared" si="10"/>
        <v>0.39619651347068147</v>
      </c>
      <c r="G6" s="54">
        <f t="shared" si="10"/>
        <v>0.39619651347068147</v>
      </c>
      <c r="H6" s="68">
        <f>VLOOKUP(H$3,Data_Enersys_VRLA!$A$31:$E$50,3)</f>
        <v>0.39619651347068147</v>
      </c>
      <c r="I6" s="68">
        <f>VLOOKUP(I$3,Data_Enersys_VRLA!$A$31:$E$50,3)</f>
        <v>0.51020408163265307</v>
      </c>
      <c r="J6" s="68">
        <f>VLOOKUP(J$3,Data_Enersys_VRLA!$A$31:$E$50,3)</f>
        <v>0.61957868649318459</v>
      </c>
      <c r="K6" s="69">
        <f t="shared" si="11"/>
        <v>0.77232403334834987</v>
      </c>
      <c r="L6" s="68">
        <f>VLOOKUP(L$3,Data_Enersys_VRLA!$A$31:$E$50,3)</f>
        <v>0.92506938020351526</v>
      </c>
      <c r="M6" s="69">
        <f t="shared" si="12"/>
        <v>1.112744666167423</v>
      </c>
      <c r="N6" s="69">
        <f t="shared" si="13"/>
        <v>1.3004199521313304</v>
      </c>
      <c r="O6" s="68">
        <f>VLOOKUP(O$3,Data_Enersys_VRLA!$A$31:$E$50,3)</f>
        <v>1.4880952380952381</v>
      </c>
      <c r="P6" s="54">
        <f t="shared" si="14"/>
        <v>2.5170972644376901</v>
      </c>
      <c r="Q6" s="68">
        <f>VLOOKUP(Q$3,Data_Enersys_VRLA!$A$31:$E$50,3)</f>
        <v>3.5460992907801421</v>
      </c>
      <c r="R6" s="68">
        <f>VLOOKUP(R$3,Data_Enersys_VRLA!$A$31:$E$50,3)</f>
        <v>5.4945054945054945</v>
      </c>
      <c r="S6" s="54">
        <f t="shared" si="15"/>
        <v>5.9523809523809526</v>
      </c>
      <c r="T6" s="68">
        <f>VLOOKUP(T$3,Data_Enersys_VRLA!$A$31:$E$50,3)</f>
        <v>6.4102564102564106</v>
      </c>
      <c r="U6" s="54">
        <f t="shared" si="16"/>
        <v>6.8547632416245552</v>
      </c>
      <c r="V6" s="68">
        <f>VLOOKUP(V$3,Data_Enersys_VRLA!$A$31:$E$50,3)</f>
        <v>7.2992700729927007</v>
      </c>
      <c r="W6" s="54">
        <f t="shared" si="17"/>
        <v>7.8163017031630169</v>
      </c>
      <c r="X6" s="68">
        <f>VLOOKUP(X$3,Data_Enersys_VRLA!$A$31:$E$50,3)</f>
        <v>8.3333333333333339</v>
      </c>
      <c r="Y6" s="54">
        <f t="shared" si="18"/>
        <v>8.7962962962962976</v>
      </c>
      <c r="Z6" s="68">
        <f>VLOOKUP(Z$3,Data_Enersys_VRLA!$A$31:$E$50,3)</f>
        <v>9.2592592592592595</v>
      </c>
      <c r="AA6" s="54">
        <f t="shared" si="19"/>
        <v>9.7006235444369331</v>
      </c>
      <c r="AB6" s="68">
        <f>VLOOKUP(AB$3,Data_Enersys_VRLA!$A$31:$E$50,3)</f>
        <v>10.141987829614605</v>
      </c>
      <c r="AC6" s="54">
        <f t="shared" si="20"/>
        <v>10.580068022254858</v>
      </c>
      <c r="AD6" s="54">
        <f t="shared" si="21"/>
        <v>11.01814821489511</v>
      </c>
      <c r="AE6" s="54">
        <f t="shared" si="22"/>
        <v>11.456228407535363</v>
      </c>
      <c r="AF6" s="54">
        <f t="shared" si="23"/>
        <v>11.894308600175616</v>
      </c>
      <c r="AG6" s="54">
        <f t="shared" si="24"/>
        <v>12.332388792815868</v>
      </c>
      <c r="AH6" s="54">
        <f t="shared" si="25"/>
        <v>12.770468985456121</v>
      </c>
      <c r="AI6" s="54">
        <f t="shared" si="26"/>
        <v>13.208549178096373</v>
      </c>
      <c r="AJ6" s="54">
        <f t="shared" si="27"/>
        <v>13.646629370736626</v>
      </c>
      <c r="AK6" s="54">
        <f t="shared" si="28"/>
        <v>14.08470956337688</v>
      </c>
      <c r="AL6" s="54">
        <f t="shared" si="29"/>
        <v>14.522789756017133</v>
      </c>
      <c r="AM6" s="54">
        <f t="shared" si="30"/>
        <v>14.960869948657384</v>
      </c>
      <c r="AN6" s="54">
        <f t="shared" si="31"/>
        <v>15.398950141297638</v>
      </c>
      <c r="AO6" s="54">
        <f t="shared" si="32"/>
        <v>15.837030333937889</v>
      </c>
      <c r="AP6" s="54">
        <f t="shared" si="33"/>
        <v>16.275110526578143</v>
      </c>
      <c r="AQ6" s="54">
        <f t="shared" si="34"/>
        <v>16.713190719218396</v>
      </c>
      <c r="AR6" s="54">
        <f t="shared" si="35"/>
        <v>17.151270911858649</v>
      </c>
      <c r="AS6" s="54">
        <f t="shared" si="36"/>
        <v>17.589351104498903</v>
      </c>
      <c r="AT6" s="54">
        <f t="shared" si="37"/>
        <v>18.027431297139152</v>
      </c>
      <c r="AU6" s="54">
        <f t="shared" si="38"/>
        <v>18.465511489779406</v>
      </c>
      <c r="AV6" s="68">
        <f>VLOOKUP(AV$3,Data_Enersys_VRLA!$A$31:$E$50,3)</f>
        <v>18.903591682419659</v>
      </c>
      <c r="AW6" s="54">
        <f t="shared" ref="AW6:BL20" si="42">AV6+($AV6-$AU6)</f>
        <v>19.341671875059912</v>
      </c>
      <c r="AX6" s="54">
        <f t="shared" si="42"/>
        <v>19.779752067700166</v>
      </c>
      <c r="AY6" s="54">
        <f t="shared" si="42"/>
        <v>20.217832260340419</v>
      </c>
      <c r="AZ6" s="54">
        <f t="shared" si="42"/>
        <v>20.655912452980672</v>
      </c>
      <c r="BA6" s="54">
        <f t="shared" si="42"/>
        <v>21.093992645620926</v>
      </c>
      <c r="BB6" s="54">
        <f t="shared" si="42"/>
        <v>21.532072838261179</v>
      </c>
      <c r="BC6" s="54">
        <f t="shared" si="42"/>
        <v>21.970153030901432</v>
      </c>
      <c r="BD6" s="54">
        <f t="shared" si="42"/>
        <v>22.408233223541686</v>
      </c>
      <c r="BE6" s="54">
        <f t="shared" si="42"/>
        <v>22.846313416181939</v>
      </c>
      <c r="BF6" s="54">
        <f t="shared" si="42"/>
        <v>23.284393608822192</v>
      </c>
      <c r="BG6" s="54">
        <f t="shared" si="42"/>
        <v>23.722473801462446</v>
      </c>
      <c r="BH6" s="54">
        <f t="shared" si="42"/>
        <v>24.160553994102699</v>
      </c>
      <c r="BI6" s="54">
        <f t="shared" si="42"/>
        <v>24.598634186742952</v>
      </c>
      <c r="BJ6" s="54">
        <f t="shared" si="42"/>
        <v>25.036714379383206</v>
      </c>
      <c r="BK6" s="54">
        <f t="shared" si="42"/>
        <v>25.474794572023459</v>
      </c>
      <c r="BL6" s="54">
        <f t="shared" si="42"/>
        <v>25.912874764663712</v>
      </c>
      <c r="BM6" s="54">
        <f t="shared" si="39"/>
        <v>26.350954957303966</v>
      </c>
      <c r="BN6" s="54">
        <f t="shared" si="39"/>
        <v>26.789035149944219</v>
      </c>
      <c r="BO6" s="54">
        <f t="shared" si="39"/>
        <v>27.227115342584472</v>
      </c>
      <c r="BP6" s="54">
        <f t="shared" si="39"/>
        <v>27.665195535224726</v>
      </c>
      <c r="BQ6" s="54">
        <f t="shared" si="39"/>
        <v>28.103275727864979</v>
      </c>
      <c r="BR6" s="54">
        <f t="shared" si="39"/>
        <v>28.541355920505232</v>
      </c>
      <c r="BS6" s="54">
        <f t="shared" si="39"/>
        <v>28.979436113145486</v>
      </c>
      <c r="BT6" s="54">
        <f t="shared" si="39"/>
        <v>29.417516305785739</v>
      </c>
      <c r="BU6" s="54">
        <f t="shared" si="39"/>
        <v>29.855596498425992</v>
      </c>
      <c r="BV6" s="54">
        <f t="shared" si="39"/>
        <v>30.293676691066246</v>
      </c>
      <c r="BW6" s="54">
        <f t="shared" si="39"/>
        <v>30.731756883706499</v>
      </c>
      <c r="BX6" s="54">
        <f t="shared" si="39"/>
        <v>31.169837076346752</v>
      </c>
      <c r="BY6" s="54">
        <f t="shared" si="39"/>
        <v>31.607917268987006</v>
      </c>
      <c r="BZ6" s="54">
        <f t="shared" si="39"/>
        <v>32.045997461627259</v>
      </c>
      <c r="CA6" s="54">
        <f t="shared" si="39"/>
        <v>32.484077654267509</v>
      </c>
      <c r="CB6" s="54">
        <f t="shared" si="39"/>
        <v>32.922157846907766</v>
      </c>
      <c r="CC6" s="54">
        <f t="shared" si="39"/>
        <v>33.360238039548022</v>
      </c>
      <c r="CD6" s="54">
        <f t="shared" si="39"/>
        <v>33.798318232188279</v>
      </c>
      <c r="CE6" s="54">
        <f t="shared" si="39"/>
        <v>34.236398424828536</v>
      </c>
      <c r="CF6" s="54">
        <f t="shared" si="39"/>
        <v>34.674478617468793</v>
      </c>
      <c r="CG6" s="54">
        <f t="shared" si="39"/>
        <v>35.11255881010905</v>
      </c>
      <c r="CH6" s="54">
        <f t="shared" si="39"/>
        <v>35.550639002749307</v>
      </c>
      <c r="CI6" s="54">
        <f t="shared" si="39"/>
        <v>35.988719195389564</v>
      </c>
      <c r="CJ6" s="54">
        <f t="shared" si="39"/>
        <v>36.426799388029821</v>
      </c>
      <c r="CK6" s="54">
        <f t="shared" si="39"/>
        <v>36.864879580670078</v>
      </c>
      <c r="CL6" s="54">
        <f t="shared" si="39"/>
        <v>37.302959773310334</v>
      </c>
      <c r="CM6" s="54">
        <f t="shared" si="39"/>
        <v>37.741039965950591</v>
      </c>
      <c r="CN6" s="54">
        <f t="shared" si="39"/>
        <v>38.179120158590848</v>
      </c>
      <c r="CO6" s="54">
        <f t="shared" si="39"/>
        <v>38.617200351231105</v>
      </c>
      <c r="CP6" s="54">
        <f t="shared" si="39"/>
        <v>39.055280543871362</v>
      </c>
      <c r="CQ6" s="54">
        <f t="shared" si="39"/>
        <v>39.493360736511619</v>
      </c>
      <c r="CR6" s="54">
        <f t="shared" si="39"/>
        <v>39.931440929151876</v>
      </c>
      <c r="CS6" s="54">
        <f t="shared" si="39"/>
        <v>40.369521121792133</v>
      </c>
      <c r="CT6" s="54">
        <f t="shared" si="39"/>
        <v>40.807601314432389</v>
      </c>
      <c r="CU6" s="54">
        <f t="shared" si="39"/>
        <v>41.245681507072646</v>
      </c>
      <c r="CV6" s="54">
        <f t="shared" si="39"/>
        <v>41.683761699712903</v>
      </c>
      <c r="CW6" s="54">
        <f t="shared" si="39"/>
        <v>42.12184189235316</v>
      </c>
      <c r="CX6" s="54">
        <f t="shared" si="39"/>
        <v>42.559922084993417</v>
      </c>
      <c r="CY6" s="54">
        <f t="shared" si="39"/>
        <v>42.998002277633674</v>
      </c>
      <c r="CZ6" s="54">
        <f t="shared" si="39"/>
        <v>43.436082470273931</v>
      </c>
      <c r="DA6" s="54">
        <f t="shared" si="39"/>
        <v>43.874162662914188</v>
      </c>
      <c r="DB6" s="54">
        <f t="shared" si="39"/>
        <v>44.312242855554445</v>
      </c>
      <c r="DC6" s="54">
        <f t="shared" si="39"/>
        <v>44.750323048194701</v>
      </c>
      <c r="DD6" s="54">
        <f t="shared" si="39"/>
        <v>45.188403240834958</v>
      </c>
      <c r="DE6" s="54">
        <f t="shared" si="39"/>
        <v>45.626483433475215</v>
      </c>
      <c r="DF6" s="54">
        <f t="shared" si="39"/>
        <v>46.064563626115472</v>
      </c>
      <c r="DG6" s="54">
        <f t="shared" si="39"/>
        <v>46.502643818755729</v>
      </c>
      <c r="DH6" s="54">
        <f t="shared" si="39"/>
        <v>46.940724011395986</v>
      </c>
      <c r="DI6" s="54">
        <f t="shared" si="39"/>
        <v>47.378804204036243</v>
      </c>
      <c r="DJ6" s="54">
        <f t="shared" si="40"/>
        <v>47.8168843966765</v>
      </c>
      <c r="DK6" s="54">
        <f t="shared" si="40"/>
        <v>48.254964589316756</v>
      </c>
      <c r="DL6" s="54">
        <f t="shared" si="40"/>
        <v>48.693044781957013</v>
      </c>
      <c r="DM6" s="54">
        <f t="shared" si="40"/>
        <v>49.13112497459727</v>
      </c>
      <c r="DN6" s="54">
        <f t="shared" si="40"/>
        <v>49.569205167237527</v>
      </c>
      <c r="DO6" s="54">
        <f t="shared" si="40"/>
        <v>50.007285359877784</v>
      </c>
      <c r="DP6" s="54">
        <f t="shared" si="40"/>
        <v>50.445365552518041</v>
      </c>
      <c r="DQ6" s="54">
        <f t="shared" si="40"/>
        <v>50.883445745158298</v>
      </c>
      <c r="DR6" s="54">
        <f t="shared" si="40"/>
        <v>51.321525937798555</v>
      </c>
      <c r="DS6" s="54">
        <f t="shared" si="40"/>
        <v>51.759606130438812</v>
      </c>
      <c r="DT6" s="54">
        <f t="shared" si="40"/>
        <v>52.197686323079068</v>
      </c>
      <c r="DU6" s="54">
        <f t="shared" si="40"/>
        <v>52.635766515719325</v>
      </c>
      <c r="DV6" s="54">
        <f t="shared" si="40"/>
        <v>53.073846708359582</v>
      </c>
      <c r="DW6" s="54">
        <f t="shared" si="40"/>
        <v>53.511926900999839</v>
      </c>
      <c r="DX6" s="54">
        <f t="shared" si="40"/>
        <v>53.950007093640096</v>
      </c>
      <c r="DY6" s="54">
        <f t="shared" si="40"/>
        <v>54.388087286280353</v>
      </c>
      <c r="DZ6" s="54">
        <f t="shared" si="40"/>
        <v>54.82616747892061</v>
      </c>
      <c r="EA6" s="54">
        <f t="shared" si="40"/>
        <v>55.264247671560867</v>
      </c>
      <c r="EB6" s="54">
        <f t="shared" si="40"/>
        <v>55.702327864201123</v>
      </c>
      <c r="EC6" s="54">
        <f t="shared" si="40"/>
        <v>56.14040805684138</v>
      </c>
      <c r="ED6" s="54">
        <f t="shared" si="40"/>
        <v>56.578488249481637</v>
      </c>
      <c r="EE6" s="54">
        <f t="shared" si="40"/>
        <v>57.016568442121894</v>
      </c>
      <c r="EF6" s="54">
        <f t="shared" si="40"/>
        <v>57.454648634762151</v>
      </c>
      <c r="EG6" s="54">
        <f t="shared" si="40"/>
        <v>57.892728827402408</v>
      </c>
      <c r="EH6" s="54">
        <f t="shared" si="40"/>
        <v>58.330809020042665</v>
      </c>
      <c r="EI6" s="54">
        <f t="shared" si="40"/>
        <v>58.768889212682922</v>
      </c>
      <c r="EJ6" s="54">
        <f t="shared" si="40"/>
        <v>59.206969405323179</v>
      </c>
      <c r="EK6" s="54">
        <f t="shared" si="40"/>
        <v>59.645049597963435</v>
      </c>
      <c r="EL6" s="54">
        <f t="shared" si="40"/>
        <v>60.083129790603692</v>
      </c>
      <c r="EM6" s="54">
        <f t="shared" si="40"/>
        <v>60.521209983243949</v>
      </c>
      <c r="EN6" s="54">
        <f t="shared" si="40"/>
        <v>60.959290175884206</v>
      </c>
      <c r="EO6" s="54">
        <f t="shared" si="40"/>
        <v>61.397370368524463</v>
      </c>
      <c r="EP6" s="54">
        <f t="shared" si="40"/>
        <v>61.83545056116472</v>
      </c>
      <c r="EQ6" s="54">
        <f t="shared" si="40"/>
        <v>62.273530753804977</v>
      </c>
      <c r="ER6" s="54">
        <f t="shared" si="40"/>
        <v>62.711610946445234</v>
      </c>
      <c r="ES6" s="54">
        <f t="shared" si="40"/>
        <v>63.14969113908549</v>
      </c>
      <c r="ET6" s="54">
        <f t="shared" si="40"/>
        <v>63.587771331725747</v>
      </c>
      <c r="EU6" s="54">
        <f t="shared" si="40"/>
        <v>64.025851524366004</v>
      </c>
      <c r="EV6" s="54">
        <f t="shared" si="40"/>
        <v>64.463931717006261</v>
      </c>
      <c r="EW6" s="54">
        <f t="shared" si="40"/>
        <v>64.902011909646518</v>
      </c>
      <c r="EX6" s="54">
        <f t="shared" si="40"/>
        <v>65.340092102286775</v>
      </c>
      <c r="EY6" s="54">
        <f t="shared" si="40"/>
        <v>65.778172294927032</v>
      </c>
      <c r="EZ6" s="54">
        <f t="shared" si="40"/>
        <v>66.216252487567289</v>
      </c>
      <c r="FA6" s="54">
        <f t="shared" si="40"/>
        <v>66.654332680207546</v>
      </c>
      <c r="FB6" s="54">
        <f t="shared" si="40"/>
        <v>67.092412872847802</v>
      </c>
      <c r="FC6" s="54">
        <f t="shared" si="40"/>
        <v>67.530493065488059</v>
      </c>
      <c r="FD6" s="54">
        <f t="shared" si="40"/>
        <v>67.968573258128316</v>
      </c>
      <c r="FE6" s="54">
        <f t="shared" si="40"/>
        <v>68.406653450768573</v>
      </c>
      <c r="FF6" s="54">
        <f t="shared" si="40"/>
        <v>68.84473364340883</v>
      </c>
      <c r="FG6" s="54">
        <f t="shared" si="40"/>
        <v>69.282813836049087</v>
      </c>
      <c r="FH6" s="54">
        <f t="shared" si="40"/>
        <v>69.720894028689344</v>
      </c>
      <c r="FI6" s="54">
        <f t="shared" si="40"/>
        <v>70.158974221329601</v>
      </c>
      <c r="FJ6" s="54">
        <f t="shared" si="40"/>
        <v>70.597054413969857</v>
      </c>
      <c r="FK6" s="54">
        <f t="shared" si="40"/>
        <v>71.035134606610114</v>
      </c>
      <c r="FL6" s="54">
        <f t="shared" si="40"/>
        <v>71.473214799250371</v>
      </c>
      <c r="FM6" s="54">
        <f t="shared" si="40"/>
        <v>71.911294991890628</v>
      </c>
      <c r="FN6" s="54">
        <f t="shared" si="40"/>
        <v>72.349375184530885</v>
      </c>
      <c r="FO6" s="54">
        <f t="shared" si="40"/>
        <v>72.787455377171142</v>
      </c>
      <c r="FP6" s="54">
        <f t="shared" si="40"/>
        <v>73.225535569811399</v>
      </c>
      <c r="FQ6" s="54">
        <f t="shared" si="40"/>
        <v>73.663615762451656</v>
      </c>
      <c r="FR6" s="54">
        <f t="shared" si="40"/>
        <v>74.101695955091913</v>
      </c>
      <c r="FS6" s="54">
        <f t="shared" si="40"/>
        <v>74.539776147732169</v>
      </c>
      <c r="FT6" s="54">
        <f t="shared" si="40"/>
        <v>74.977856340372426</v>
      </c>
      <c r="FU6" s="54">
        <f t="shared" si="40"/>
        <v>75.415936533012683</v>
      </c>
      <c r="FV6" s="54">
        <f t="shared" si="41"/>
        <v>75.85401672565294</v>
      </c>
      <c r="FW6" s="54">
        <f t="shared" si="41"/>
        <v>76.292096918293197</v>
      </c>
      <c r="FX6" s="54">
        <f t="shared" si="41"/>
        <v>76.730177110933454</v>
      </c>
      <c r="FY6" s="54">
        <f t="shared" si="41"/>
        <v>77.168257303573711</v>
      </c>
      <c r="FZ6" s="54">
        <f t="shared" si="41"/>
        <v>77.606337496213968</v>
      </c>
      <c r="GA6" s="54">
        <f t="shared" si="41"/>
        <v>78.044417688854224</v>
      </c>
      <c r="GB6" s="54">
        <f t="shared" si="41"/>
        <v>78.482497881494481</v>
      </c>
      <c r="GC6" s="54">
        <f t="shared" si="41"/>
        <v>78.920578074134738</v>
      </c>
      <c r="GD6" s="54">
        <f t="shared" si="41"/>
        <v>79.358658266774995</v>
      </c>
      <c r="GE6" s="54">
        <f t="shared" si="41"/>
        <v>79.796738459415252</v>
      </c>
      <c r="GF6" s="54">
        <f t="shared" si="41"/>
        <v>80.234818652055509</v>
      </c>
      <c r="GG6" s="54">
        <f t="shared" si="41"/>
        <v>80.672898844695766</v>
      </c>
      <c r="GH6" s="54">
        <f t="shared" si="41"/>
        <v>81.110979037336023</v>
      </c>
      <c r="GI6" s="54">
        <f t="shared" si="41"/>
        <v>81.54905922997628</v>
      </c>
      <c r="GJ6" s="54">
        <f t="shared" si="41"/>
        <v>81.987139422616536</v>
      </c>
      <c r="GK6" s="54">
        <f t="shared" si="41"/>
        <v>82.425219615256793</v>
      </c>
      <c r="GL6" s="54">
        <f t="shared" si="41"/>
        <v>82.86329980789705</v>
      </c>
      <c r="GM6" s="54">
        <f t="shared" si="41"/>
        <v>83.301380000537307</v>
      </c>
      <c r="GN6" s="54">
        <f t="shared" si="41"/>
        <v>83.739460193177564</v>
      </c>
      <c r="GO6" s="54">
        <f t="shared" si="41"/>
        <v>84.177540385817821</v>
      </c>
      <c r="GP6" s="54">
        <f t="shared" si="41"/>
        <v>84.615620578458078</v>
      </c>
      <c r="GQ6" s="54">
        <f t="shared" si="41"/>
        <v>85.053700771098335</v>
      </c>
      <c r="GR6" s="54">
        <f t="shared" si="41"/>
        <v>85.491780963738591</v>
      </c>
      <c r="GS6" s="70"/>
    </row>
    <row r="7" spans="1:201" x14ac:dyDescent="0.25">
      <c r="A7" s="30" t="s">
        <v>74</v>
      </c>
      <c r="B7" s="54">
        <f t="shared" si="10"/>
        <v>0.56647784071976004</v>
      </c>
      <c r="C7" s="54">
        <f t="shared" si="10"/>
        <v>0.56647784071976004</v>
      </c>
      <c r="D7" s="54">
        <f t="shared" si="10"/>
        <v>0.56647784071976004</v>
      </c>
      <c r="E7" s="54">
        <f t="shared" si="10"/>
        <v>0.56647784071976004</v>
      </c>
      <c r="F7" s="54">
        <f t="shared" si="10"/>
        <v>0.56647784071976004</v>
      </c>
      <c r="G7" s="54">
        <f t="shared" si="10"/>
        <v>0.56647784071976004</v>
      </c>
      <c r="H7" s="68">
        <f>VLOOKUP(H$3,Data_Enersys_VRLA!$A$56:$E$75,3)</f>
        <v>0.56647784071976004</v>
      </c>
      <c r="I7" s="68">
        <f>VLOOKUP(I$3,Data_Enersys_VRLA!$A$56:$E$75,3)</f>
        <v>0.56647784071976004</v>
      </c>
      <c r="J7" s="68">
        <f>VLOOKUP(J$3,Data_Enersys_VRLA!$A$56:$E$75,3)</f>
        <v>0.67114093959731536</v>
      </c>
      <c r="K7" s="69">
        <f t="shared" si="11"/>
        <v>0.82211883843059819</v>
      </c>
      <c r="L7" s="68">
        <f>VLOOKUP(L$3,Data_Enersys_VRLA!$A$56:$E$75,3)</f>
        <v>0.97309673726388102</v>
      </c>
      <c r="M7" s="69">
        <f t="shared" si="12"/>
        <v>1.1606251660048879</v>
      </c>
      <c r="N7" s="69">
        <f t="shared" si="13"/>
        <v>1.3481535947458947</v>
      </c>
      <c r="O7" s="68">
        <f>VLOOKUP(O$3,Data_Enersys_VRLA!$A$56:$E$75,3)</f>
        <v>1.5356820234869015</v>
      </c>
      <c r="P7" s="54">
        <f t="shared" si="14"/>
        <v>2.5763516500413233</v>
      </c>
      <c r="Q7" s="68">
        <f>VLOOKUP(Q$3,Data_Enersys_VRLA!$A$56:$E$75,3)</f>
        <v>3.6170212765957448</v>
      </c>
      <c r="R7" s="68">
        <f>VLOOKUP(R$3,Data_Enersys_VRLA!$A$56:$E$75,3)</f>
        <v>5.6105610561056105</v>
      </c>
      <c r="S7" s="54">
        <f t="shared" si="15"/>
        <v>6.099854171463658</v>
      </c>
      <c r="T7" s="68">
        <f>VLOOKUP(T$3,Data_Enersys_VRLA!$A$56:$E$75,3)</f>
        <v>6.5891472868217056</v>
      </c>
      <c r="U7" s="54">
        <f t="shared" si="16"/>
        <v>7.0556355903135071</v>
      </c>
      <c r="V7" s="68">
        <f>VLOOKUP(V$3,Data_Enersys_VRLA!$A$56:$E$75,3)</f>
        <v>7.5221238938053094</v>
      </c>
      <c r="W7" s="54">
        <f t="shared" si="17"/>
        <v>8.0110619469026538</v>
      </c>
      <c r="X7" s="68">
        <f>VLOOKUP(X$3,Data_Enersys_VRLA!$A$56:$E$75,3)</f>
        <v>8.5</v>
      </c>
      <c r="Y7" s="54">
        <f t="shared" si="18"/>
        <v>8.9722222222222214</v>
      </c>
      <c r="Z7" s="68">
        <f>VLOOKUP(Z$3,Data_Enersys_VRLA!$A$56:$E$75,3)</f>
        <v>9.4444444444444446</v>
      </c>
      <c r="AA7" s="54">
        <f t="shared" si="19"/>
        <v>9.9051490514905147</v>
      </c>
      <c r="AB7" s="68">
        <f>VLOOKUP(AB$3,Data_Enersys_VRLA!$A$56:$E$75,3)</f>
        <v>10.365853658536587</v>
      </c>
      <c r="AC7" s="54">
        <f t="shared" si="20"/>
        <v>10.798343973372621</v>
      </c>
      <c r="AD7" s="54">
        <f t="shared" si="21"/>
        <v>11.230834288208655</v>
      </c>
      <c r="AE7" s="54">
        <f t="shared" si="22"/>
        <v>11.663324603044689</v>
      </c>
      <c r="AF7" s="54">
        <f t="shared" si="23"/>
        <v>12.095814917880723</v>
      </c>
      <c r="AG7" s="54">
        <f t="shared" si="24"/>
        <v>12.528305232716757</v>
      </c>
      <c r="AH7" s="54">
        <f t="shared" si="25"/>
        <v>12.960795547552792</v>
      </c>
      <c r="AI7" s="54">
        <f t="shared" si="26"/>
        <v>13.393285862388826</v>
      </c>
      <c r="AJ7" s="54">
        <f t="shared" si="27"/>
        <v>13.82577617722486</v>
      </c>
      <c r="AK7" s="54">
        <f t="shared" si="28"/>
        <v>14.258266492060894</v>
      </c>
      <c r="AL7" s="54">
        <f t="shared" si="29"/>
        <v>14.690756806896928</v>
      </c>
      <c r="AM7" s="54">
        <f t="shared" si="30"/>
        <v>15.123247121732962</v>
      </c>
      <c r="AN7" s="54">
        <f t="shared" si="31"/>
        <v>15.555737436568997</v>
      </c>
      <c r="AO7" s="54">
        <f t="shared" si="32"/>
        <v>15.988227751405031</v>
      </c>
      <c r="AP7" s="54">
        <f t="shared" si="33"/>
        <v>16.420718066241065</v>
      </c>
      <c r="AQ7" s="54">
        <f t="shared" si="34"/>
        <v>16.853208381077099</v>
      </c>
      <c r="AR7" s="54">
        <f t="shared" si="35"/>
        <v>17.285698695913133</v>
      </c>
      <c r="AS7" s="54">
        <f t="shared" si="36"/>
        <v>17.718189010749168</v>
      </c>
      <c r="AT7" s="54">
        <f t="shared" si="37"/>
        <v>18.150679325585202</v>
      </c>
      <c r="AU7" s="54">
        <f t="shared" si="38"/>
        <v>18.583169640421236</v>
      </c>
      <c r="AV7" s="68">
        <f>VLOOKUP(AV$3,Data_Enersys_VRLA!$A$56:$E$75,3)</f>
        <v>19.01565995525727</v>
      </c>
      <c r="AW7" s="54">
        <f t="shared" si="42"/>
        <v>19.448150270093304</v>
      </c>
      <c r="AX7" s="54">
        <f t="shared" ref="AX7:DI10" si="43">AW7+($AV7-$AU7)</f>
        <v>19.880640584929338</v>
      </c>
      <c r="AY7" s="54">
        <f t="shared" si="43"/>
        <v>20.313130899765373</v>
      </c>
      <c r="AZ7" s="54">
        <f t="shared" si="43"/>
        <v>20.745621214601407</v>
      </c>
      <c r="BA7" s="54">
        <f t="shared" si="43"/>
        <v>21.178111529437441</v>
      </c>
      <c r="BB7" s="54">
        <f t="shared" si="43"/>
        <v>21.610601844273475</v>
      </c>
      <c r="BC7" s="54">
        <f t="shared" si="43"/>
        <v>22.043092159109509</v>
      </c>
      <c r="BD7" s="54">
        <f t="shared" si="43"/>
        <v>22.475582473945543</v>
      </c>
      <c r="BE7" s="54">
        <f t="shared" si="43"/>
        <v>22.908072788781578</v>
      </c>
      <c r="BF7" s="54">
        <f t="shared" si="43"/>
        <v>23.340563103617612</v>
      </c>
      <c r="BG7" s="54">
        <f t="shared" si="43"/>
        <v>23.773053418453646</v>
      </c>
      <c r="BH7" s="54">
        <f t="shared" si="43"/>
        <v>24.20554373328968</v>
      </c>
      <c r="BI7" s="54">
        <f t="shared" si="43"/>
        <v>24.638034048125714</v>
      </c>
      <c r="BJ7" s="54">
        <f t="shared" si="43"/>
        <v>25.070524362961748</v>
      </c>
      <c r="BK7" s="54">
        <f t="shared" si="43"/>
        <v>25.503014677797783</v>
      </c>
      <c r="BL7" s="54">
        <f t="shared" si="43"/>
        <v>25.935504992633817</v>
      </c>
      <c r="BM7" s="54">
        <f t="shared" si="43"/>
        <v>26.367995307469851</v>
      </c>
      <c r="BN7" s="54">
        <f t="shared" si="43"/>
        <v>26.800485622305885</v>
      </c>
      <c r="BO7" s="54">
        <f t="shared" si="43"/>
        <v>27.232975937141919</v>
      </c>
      <c r="BP7" s="54">
        <f t="shared" si="43"/>
        <v>27.665466251977954</v>
      </c>
      <c r="BQ7" s="54">
        <f t="shared" si="43"/>
        <v>28.097956566813988</v>
      </c>
      <c r="BR7" s="54">
        <f t="shared" si="43"/>
        <v>28.530446881650022</v>
      </c>
      <c r="BS7" s="54">
        <f t="shared" si="43"/>
        <v>28.962937196486056</v>
      </c>
      <c r="BT7" s="54">
        <f t="shared" si="43"/>
        <v>29.39542751132209</v>
      </c>
      <c r="BU7" s="54">
        <f t="shared" si="43"/>
        <v>29.827917826158124</v>
      </c>
      <c r="BV7" s="54">
        <f t="shared" si="43"/>
        <v>30.260408140994159</v>
      </c>
      <c r="BW7" s="54">
        <f t="shared" si="43"/>
        <v>30.692898455830193</v>
      </c>
      <c r="BX7" s="54">
        <f t="shared" si="43"/>
        <v>31.125388770666227</v>
      </c>
      <c r="BY7" s="54">
        <f t="shared" si="43"/>
        <v>31.557879085502261</v>
      </c>
      <c r="BZ7" s="54">
        <f t="shared" si="43"/>
        <v>31.990369400338295</v>
      </c>
      <c r="CA7" s="54">
        <f t="shared" si="43"/>
        <v>32.422859715174326</v>
      </c>
      <c r="CB7" s="54">
        <f t="shared" si="43"/>
        <v>32.855350030010356</v>
      </c>
      <c r="CC7" s="54">
        <f t="shared" si="43"/>
        <v>33.287840344846387</v>
      </c>
      <c r="CD7" s="54">
        <f t="shared" si="43"/>
        <v>33.720330659682418</v>
      </c>
      <c r="CE7" s="54">
        <f t="shared" si="43"/>
        <v>34.152820974518448</v>
      </c>
      <c r="CF7" s="54">
        <f t="shared" si="43"/>
        <v>34.585311289354479</v>
      </c>
      <c r="CG7" s="54">
        <f t="shared" si="43"/>
        <v>35.01780160419051</v>
      </c>
      <c r="CH7" s="54">
        <f t="shared" si="43"/>
        <v>35.45029191902654</v>
      </c>
      <c r="CI7" s="54">
        <f t="shared" si="43"/>
        <v>35.882782233862571</v>
      </c>
      <c r="CJ7" s="54">
        <f t="shared" si="43"/>
        <v>36.315272548698601</v>
      </c>
      <c r="CK7" s="54">
        <f t="shared" si="43"/>
        <v>36.747762863534632</v>
      </c>
      <c r="CL7" s="54">
        <f t="shared" si="43"/>
        <v>37.180253178370663</v>
      </c>
      <c r="CM7" s="54">
        <f t="shared" si="43"/>
        <v>37.612743493206693</v>
      </c>
      <c r="CN7" s="54">
        <f t="shared" si="43"/>
        <v>38.045233808042724</v>
      </c>
      <c r="CO7" s="54">
        <f t="shared" si="43"/>
        <v>38.477724122878755</v>
      </c>
      <c r="CP7" s="54">
        <f t="shared" si="43"/>
        <v>38.910214437714785</v>
      </c>
      <c r="CQ7" s="54">
        <f t="shared" si="43"/>
        <v>39.342704752550816</v>
      </c>
      <c r="CR7" s="54">
        <f t="shared" si="43"/>
        <v>39.775195067386846</v>
      </c>
      <c r="CS7" s="54">
        <f t="shared" si="43"/>
        <v>40.207685382222877</v>
      </c>
      <c r="CT7" s="54">
        <f t="shared" si="43"/>
        <v>40.640175697058908</v>
      </c>
      <c r="CU7" s="54">
        <f t="shared" si="43"/>
        <v>41.072666011894938</v>
      </c>
      <c r="CV7" s="54">
        <f t="shared" si="43"/>
        <v>41.505156326730969</v>
      </c>
      <c r="CW7" s="54">
        <f t="shared" si="43"/>
        <v>41.937646641567</v>
      </c>
      <c r="CX7" s="54">
        <f t="shared" si="43"/>
        <v>42.37013695640303</v>
      </c>
      <c r="CY7" s="54">
        <f t="shared" si="43"/>
        <v>42.802627271239061</v>
      </c>
      <c r="CZ7" s="54">
        <f t="shared" si="43"/>
        <v>43.235117586075091</v>
      </c>
      <c r="DA7" s="54">
        <f t="shared" si="43"/>
        <v>43.667607900911122</v>
      </c>
      <c r="DB7" s="54">
        <f t="shared" si="43"/>
        <v>44.100098215747153</v>
      </c>
      <c r="DC7" s="54">
        <f t="shared" si="43"/>
        <v>44.532588530583183</v>
      </c>
      <c r="DD7" s="54">
        <f t="shared" si="43"/>
        <v>44.965078845419214</v>
      </c>
      <c r="DE7" s="54">
        <f t="shared" si="43"/>
        <v>45.397569160255244</v>
      </c>
      <c r="DF7" s="54">
        <f t="shared" si="43"/>
        <v>45.830059475091275</v>
      </c>
      <c r="DG7" s="54">
        <f t="shared" si="43"/>
        <v>46.262549789927306</v>
      </c>
      <c r="DH7" s="54">
        <f t="shared" si="43"/>
        <v>46.695040104763336</v>
      </c>
      <c r="DI7" s="54">
        <f t="shared" si="43"/>
        <v>47.127530419599367</v>
      </c>
      <c r="DJ7" s="54">
        <f t="shared" si="40"/>
        <v>47.560020734435398</v>
      </c>
      <c r="DK7" s="54">
        <f t="shared" si="40"/>
        <v>47.992511049271428</v>
      </c>
      <c r="DL7" s="54">
        <f t="shared" si="40"/>
        <v>48.425001364107459</v>
      </c>
      <c r="DM7" s="54">
        <f t="shared" si="40"/>
        <v>48.857491678943489</v>
      </c>
      <c r="DN7" s="54">
        <f t="shared" si="40"/>
        <v>49.28998199377952</v>
      </c>
      <c r="DO7" s="54">
        <f t="shared" si="40"/>
        <v>49.722472308615551</v>
      </c>
      <c r="DP7" s="54">
        <f t="shared" si="40"/>
        <v>50.154962623451581</v>
      </c>
      <c r="DQ7" s="54">
        <f t="shared" si="40"/>
        <v>50.587452938287612</v>
      </c>
      <c r="DR7" s="54">
        <f t="shared" si="40"/>
        <v>51.019943253123643</v>
      </c>
      <c r="DS7" s="54">
        <f t="shared" si="40"/>
        <v>51.452433567959673</v>
      </c>
      <c r="DT7" s="54">
        <f t="shared" si="40"/>
        <v>51.884923882795704</v>
      </c>
      <c r="DU7" s="54">
        <f t="shared" si="40"/>
        <v>52.317414197631734</v>
      </c>
      <c r="DV7" s="54">
        <f t="shared" si="40"/>
        <v>52.749904512467765</v>
      </c>
      <c r="DW7" s="54">
        <f t="shared" si="40"/>
        <v>53.182394827303796</v>
      </c>
      <c r="DX7" s="54">
        <f t="shared" si="40"/>
        <v>53.614885142139826</v>
      </c>
      <c r="DY7" s="54">
        <f t="shared" si="40"/>
        <v>54.047375456975857</v>
      </c>
      <c r="DZ7" s="54">
        <f t="shared" si="40"/>
        <v>54.479865771811887</v>
      </c>
      <c r="EA7" s="54">
        <f t="shared" si="40"/>
        <v>54.912356086647918</v>
      </c>
      <c r="EB7" s="54">
        <f t="shared" si="40"/>
        <v>55.344846401483949</v>
      </c>
      <c r="EC7" s="54">
        <f t="shared" si="40"/>
        <v>55.777336716319979</v>
      </c>
      <c r="ED7" s="54">
        <f t="shared" si="40"/>
        <v>56.20982703115601</v>
      </c>
      <c r="EE7" s="54">
        <f t="shared" si="40"/>
        <v>56.642317345992041</v>
      </c>
      <c r="EF7" s="54">
        <f t="shared" si="40"/>
        <v>57.074807660828071</v>
      </c>
      <c r="EG7" s="54">
        <f t="shared" si="40"/>
        <v>57.507297975664102</v>
      </c>
      <c r="EH7" s="54">
        <f t="shared" si="40"/>
        <v>57.939788290500132</v>
      </c>
      <c r="EI7" s="54">
        <f t="shared" si="40"/>
        <v>58.372278605336163</v>
      </c>
      <c r="EJ7" s="54">
        <f t="shared" si="40"/>
        <v>58.804768920172194</v>
      </c>
      <c r="EK7" s="54">
        <f t="shared" si="40"/>
        <v>59.237259235008224</v>
      </c>
      <c r="EL7" s="54">
        <f t="shared" si="40"/>
        <v>59.669749549844255</v>
      </c>
      <c r="EM7" s="54">
        <f t="shared" si="40"/>
        <v>60.102239864680286</v>
      </c>
      <c r="EN7" s="54">
        <f t="shared" si="40"/>
        <v>60.534730179516316</v>
      </c>
      <c r="EO7" s="54">
        <f t="shared" si="40"/>
        <v>60.967220494352347</v>
      </c>
      <c r="EP7" s="54">
        <f t="shared" si="40"/>
        <v>61.399710809188377</v>
      </c>
      <c r="EQ7" s="54">
        <f t="shared" si="40"/>
        <v>61.832201124024408</v>
      </c>
      <c r="ER7" s="54">
        <f t="shared" si="40"/>
        <v>62.264691438860439</v>
      </c>
      <c r="ES7" s="54">
        <f t="shared" si="40"/>
        <v>62.697181753696469</v>
      </c>
      <c r="ET7" s="54">
        <f t="shared" si="40"/>
        <v>63.1296720685325</v>
      </c>
      <c r="EU7" s="54">
        <f t="shared" si="40"/>
        <v>63.562162383368531</v>
      </c>
      <c r="EV7" s="54">
        <f t="shared" si="40"/>
        <v>63.994652698204561</v>
      </c>
      <c r="EW7" s="54">
        <f t="shared" si="40"/>
        <v>64.427143013040592</v>
      </c>
      <c r="EX7" s="54">
        <f t="shared" si="40"/>
        <v>64.859633327876622</v>
      </c>
      <c r="EY7" s="54">
        <f t="shared" si="40"/>
        <v>65.292123642712653</v>
      </c>
      <c r="EZ7" s="54">
        <f t="shared" si="40"/>
        <v>65.724613957548684</v>
      </c>
      <c r="FA7" s="54">
        <f t="shared" si="40"/>
        <v>66.157104272384714</v>
      </c>
      <c r="FB7" s="54">
        <f t="shared" si="40"/>
        <v>66.589594587220745</v>
      </c>
      <c r="FC7" s="54">
        <f t="shared" si="40"/>
        <v>67.022084902056775</v>
      </c>
      <c r="FD7" s="54">
        <f t="shared" si="40"/>
        <v>67.454575216892806</v>
      </c>
      <c r="FE7" s="54">
        <f t="shared" si="40"/>
        <v>67.887065531728837</v>
      </c>
      <c r="FF7" s="54">
        <f t="shared" si="40"/>
        <v>68.319555846564867</v>
      </c>
      <c r="FG7" s="54">
        <f t="shared" si="40"/>
        <v>68.752046161400898</v>
      </c>
      <c r="FH7" s="54">
        <f t="shared" si="40"/>
        <v>69.184536476236929</v>
      </c>
      <c r="FI7" s="54">
        <f t="shared" si="40"/>
        <v>69.617026791072959</v>
      </c>
      <c r="FJ7" s="54">
        <f t="shared" si="40"/>
        <v>70.04951710590899</v>
      </c>
      <c r="FK7" s="54">
        <f t="shared" si="40"/>
        <v>70.48200742074502</v>
      </c>
      <c r="FL7" s="54">
        <f t="shared" si="40"/>
        <v>70.914497735581051</v>
      </c>
      <c r="FM7" s="54">
        <f t="shared" si="40"/>
        <v>71.346988050417082</v>
      </c>
      <c r="FN7" s="54">
        <f t="shared" si="40"/>
        <v>71.779478365253112</v>
      </c>
      <c r="FO7" s="54">
        <f t="shared" si="40"/>
        <v>72.211968680089143</v>
      </c>
      <c r="FP7" s="54">
        <f t="shared" si="40"/>
        <v>72.644458994925174</v>
      </c>
      <c r="FQ7" s="54">
        <f t="shared" si="40"/>
        <v>73.076949309761204</v>
      </c>
      <c r="FR7" s="54">
        <f t="shared" si="40"/>
        <v>73.509439624597235</v>
      </c>
      <c r="FS7" s="54">
        <f t="shared" si="40"/>
        <v>73.941929939433265</v>
      </c>
      <c r="FT7" s="54">
        <f t="shared" si="40"/>
        <v>74.374420254269296</v>
      </c>
      <c r="FU7" s="54">
        <f t="shared" si="40"/>
        <v>74.806910569105327</v>
      </c>
      <c r="FV7" s="54">
        <f t="shared" si="41"/>
        <v>75.239400883941357</v>
      </c>
      <c r="FW7" s="54">
        <f t="shared" si="41"/>
        <v>75.671891198777388</v>
      </c>
      <c r="FX7" s="54">
        <f t="shared" si="41"/>
        <v>76.104381513613419</v>
      </c>
      <c r="FY7" s="54">
        <f t="shared" si="41"/>
        <v>76.536871828449449</v>
      </c>
      <c r="FZ7" s="54">
        <f t="shared" si="41"/>
        <v>76.96936214328548</v>
      </c>
      <c r="GA7" s="54">
        <f t="shared" si="41"/>
        <v>77.40185245812151</v>
      </c>
      <c r="GB7" s="54">
        <f t="shared" si="41"/>
        <v>77.834342772957541</v>
      </c>
      <c r="GC7" s="54">
        <f t="shared" si="41"/>
        <v>78.266833087793572</v>
      </c>
      <c r="GD7" s="54">
        <f t="shared" si="41"/>
        <v>78.699323402629602</v>
      </c>
      <c r="GE7" s="54">
        <f t="shared" si="41"/>
        <v>79.131813717465633</v>
      </c>
      <c r="GF7" s="54">
        <f t="shared" si="41"/>
        <v>79.564304032301663</v>
      </c>
      <c r="GG7" s="54">
        <f t="shared" si="41"/>
        <v>79.996794347137694</v>
      </c>
      <c r="GH7" s="54">
        <f t="shared" si="41"/>
        <v>80.429284661973725</v>
      </c>
      <c r="GI7" s="54">
        <f t="shared" si="41"/>
        <v>80.861774976809755</v>
      </c>
      <c r="GJ7" s="54">
        <f t="shared" si="41"/>
        <v>81.294265291645786</v>
      </c>
      <c r="GK7" s="54">
        <f t="shared" si="41"/>
        <v>81.726755606481817</v>
      </c>
      <c r="GL7" s="54">
        <f t="shared" si="41"/>
        <v>82.159245921317847</v>
      </c>
      <c r="GM7" s="54">
        <f t="shared" si="41"/>
        <v>82.591736236153878</v>
      </c>
      <c r="GN7" s="54">
        <f t="shared" si="41"/>
        <v>83.024226550989908</v>
      </c>
      <c r="GO7" s="54">
        <f t="shared" si="41"/>
        <v>83.456716865825939</v>
      </c>
      <c r="GP7" s="54">
        <f t="shared" si="41"/>
        <v>83.88920718066197</v>
      </c>
      <c r="GQ7" s="54">
        <f t="shared" si="41"/>
        <v>84.321697495498</v>
      </c>
      <c r="GR7" s="54">
        <f t="shared" si="41"/>
        <v>84.754187810334031</v>
      </c>
      <c r="GS7" s="70"/>
    </row>
    <row r="8" spans="1:201" x14ac:dyDescent="0.25">
      <c r="A8" s="30" t="s">
        <v>75</v>
      </c>
      <c r="B8" s="54">
        <f t="shared" si="10"/>
        <v>0.55669498974509224</v>
      </c>
      <c r="C8" s="54">
        <f t="shared" si="10"/>
        <v>0.55669498974509224</v>
      </c>
      <c r="D8" s="54">
        <f t="shared" si="10"/>
        <v>0.55669498974509224</v>
      </c>
      <c r="E8" s="54">
        <f t="shared" si="10"/>
        <v>0.55669498974509224</v>
      </c>
      <c r="F8" s="54">
        <f t="shared" si="10"/>
        <v>0.55669498974509224</v>
      </c>
      <c r="G8" s="54">
        <f t="shared" si="10"/>
        <v>0.55669498974509224</v>
      </c>
      <c r="H8" s="68">
        <f>VLOOKUP(H$3,Data_Enersys_VRLA!$A$81:$E$100,3)</f>
        <v>0.55669498974509224</v>
      </c>
      <c r="I8" s="68">
        <f>VLOOKUP(I$3,Data_Enersys_VRLA!$A$81:$E$100,3)</f>
        <v>0.55669498974509224</v>
      </c>
      <c r="J8" s="68">
        <f>VLOOKUP(J$3,Data_Enersys_VRLA!$A$81:$E$100,3)</f>
        <v>0.66225165562913912</v>
      </c>
      <c r="K8" s="69">
        <f t="shared" si="11"/>
        <v>0.81507896077432496</v>
      </c>
      <c r="L8" s="68">
        <f>VLOOKUP(L$3,Data_Enersys_VRLA!$A$81:$E$100,3)</f>
        <v>0.9679062659195109</v>
      </c>
      <c r="M8" s="69">
        <f t="shared" si="12"/>
        <v>1.1597577109921029</v>
      </c>
      <c r="N8" s="69">
        <f t="shared" si="13"/>
        <v>1.3516091560646948</v>
      </c>
      <c r="O8" s="68">
        <f>VLOOKUP(O$3,Data_Enersys_VRLA!$A$81:$E$100,3)</f>
        <v>1.5434606011372869</v>
      </c>
      <c r="P8" s="54">
        <f t="shared" si="14"/>
        <v>2.5778139507587574</v>
      </c>
      <c r="Q8" s="68">
        <f>VLOOKUP(Q$3,Data_Enersys_VRLA!$A$81:$E$100,3)</f>
        <v>3.6121673003802282</v>
      </c>
      <c r="R8" s="68">
        <f>VLOOKUP(R$3,Data_Enersys_VRLA!$A$81:$E$100,3)</f>
        <v>5.6047197640117998</v>
      </c>
      <c r="S8" s="54">
        <f t="shared" si="15"/>
        <v>6.0895571138398097</v>
      </c>
      <c r="T8" s="68">
        <f>VLOOKUP(T$3,Data_Enersys_VRLA!$A$81:$E$100,3)</f>
        <v>6.5743944636678204</v>
      </c>
      <c r="U8" s="54">
        <f t="shared" si="16"/>
        <v>7.0421379432963604</v>
      </c>
      <c r="V8" s="68">
        <f>VLOOKUP(V$3,Data_Enersys_VRLA!$A$81:$E$100,3)</f>
        <v>7.5098814229249014</v>
      </c>
      <c r="W8" s="54">
        <f t="shared" si="17"/>
        <v>7.9771629336846726</v>
      </c>
      <c r="X8" s="68">
        <f>VLOOKUP(X$3,Data_Enersys_VRLA!$A$81:$E$100,3)</f>
        <v>8.4444444444444446</v>
      </c>
      <c r="Y8" s="54">
        <f t="shared" si="18"/>
        <v>8.9020251778872463</v>
      </c>
      <c r="Z8" s="68">
        <f>VLOOKUP(Z$3,Data_Enersys_VRLA!$A$81:$E$100,3)</f>
        <v>9.3596059113300498</v>
      </c>
      <c r="AA8" s="54">
        <f t="shared" si="19"/>
        <v>9.81493809080016</v>
      </c>
      <c r="AB8" s="68">
        <f>VLOOKUP(AB$3,Data_Enersys_VRLA!$A$81:$E$100,3)</f>
        <v>10.27027027027027</v>
      </c>
      <c r="AC8" s="54">
        <f t="shared" si="20"/>
        <v>10.697350816162697</v>
      </c>
      <c r="AD8" s="54">
        <f t="shared" si="21"/>
        <v>11.124431362055125</v>
      </c>
      <c r="AE8" s="54">
        <f t="shared" si="22"/>
        <v>11.551511907947551</v>
      </c>
      <c r="AF8" s="54">
        <f t="shared" si="23"/>
        <v>11.978592453839978</v>
      </c>
      <c r="AG8" s="54">
        <f t="shared" si="24"/>
        <v>12.405672999732406</v>
      </c>
      <c r="AH8" s="54">
        <f t="shared" si="25"/>
        <v>12.832753545624833</v>
      </c>
      <c r="AI8" s="54">
        <f t="shared" si="26"/>
        <v>13.259834091517259</v>
      </c>
      <c r="AJ8" s="54">
        <f t="shared" si="27"/>
        <v>13.686914637409686</v>
      </c>
      <c r="AK8" s="54">
        <f t="shared" si="28"/>
        <v>14.113995183302114</v>
      </c>
      <c r="AL8" s="54">
        <f t="shared" si="29"/>
        <v>14.541075729194541</v>
      </c>
      <c r="AM8" s="54">
        <f t="shared" si="30"/>
        <v>14.968156275086967</v>
      </c>
      <c r="AN8" s="54">
        <f t="shared" si="31"/>
        <v>15.395236820979395</v>
      </c>
      <c r="AO8" s="54">
        <f t="shared" si="32"/>
        <v>15.822317366871822</v>
      </c>
      <c r="AP8" s="54">
        <f t="shared" si="33"/>
        <v>16.249397912764248</v>
      </c>
      <c r="AQ8" s="54">
        <f t="shared" si="34"/>
        <v>16.676478458656675</v>
      </c>
      <c r="AR8" s="54">
        <f t="shared" si="35"/>
        <v>17.103559004549105</v>
      </c>
      <c r="AS8" s="54">
        <f t="shared" si="36"/>
        <v>17.530639550441528</v>
      </c>
      <c r="AT8" s="54">
        <f t="shared" si="37"/>
        <v>17.957720096333958</v>
      </c>
      <c r="AU8" s="54">
        <f t="shared" si="38"/>
        <v>18.384800642226384</v>
      </c>
      <c r="AV8" s="68">
        <f>VLOOKUP(AV$3,Data_Enersys_VRLA!$A$81:$E$100,3)</f>
        <v>18.811881188118811</v>
      </c>
      <c r="AW8" s="54">
        <f t="shared" si="42"/>
        <v>19.238961734011237</v>
      </c>
      <c r="AX8" s="54">
        <f t="shared" si="43"/>
        <v>19.666042279903664</v>
      </c>
      <c r="AY8" s="54">
        <f t="shared" si="43"/>
        <v>20.09312282579609</v>
      </c>
      <c r="AZ8" s="54">
        <f t="shared" si="43"/>
        <v>20.520203371688517</v>
      </c>
      <c r="BA8" s="54">
        <f t="shared" si="43"/>
        <v>20.947283917580943</v>
      </c>
      <c r="BB8" s="54">
        <f t="shared" si="43"/>
        <v>21.37436446347337</v>
      </c>
      <c r="BC8" s="54">
        <f t="shared" si="43"/>
        <v>21.801445009365796</v>
      </c>
      <c r="BD8" s="54">
        <f t="shared" si="43"/>
        <v>22.228525555258223</v>
      </c>
      <c r="BE8" s="54">
        <f t="shared" si="43"/>
        <v>22.655606101150649</v>
      </c>
      <c r="BF8" s="54">
        <f t="shared" si="43"/>
        <v>23.082686647043076</v>
      </c>
      <c r="BG8" s="54">
        <f t="shared" si="43"/>
        <v>23.509767192935502</v>
      </c>
      <c r="BH8" s="54">
        <f t="shared" si="43"/>
        <v>23.936847738827929</v>
      </c>
      <c r="BI8" s="54">
        <f t="shared" si="43"/>
        <v>24.363928284720355</v>
      </c>
      <c r="BJ8" s="54">
        <f t="shared" si="43"/>
        <v>24.791008830612782</v>
      </c>
      <c r="BK8" s="54">
        <f t="shared" si="43"/>
        <v>25.218089376505208</v>
      </c>
      <c r="BL8" s="54">
        <f t="shared" si="43"/>
        <v>25.645169922397635</v>
      </c>
      <c r="BM8" s="54">
        <f t="shared" si="43"/>
        <v>26.072250468290061</v>
      </c>
      <c r="BN8" s="54">
        <f t="shared" si="43"/>
        <v>26.499331014182488</v>
      </c>
      <c r="BO8" s="54">
        <f t="shared" si="43"/>
        <v>26.926411560074914</v>
      </c>
      <c r="BP8" s="54">
        <f t="shared" si="43"/>
        <v>27.353492105967341</v>
      </c>
      <c r="BQ8" s="54">
        <f t="shared" si="43"/>
        <v>27.780572651859767</v>
      </c>
      <c r="BR8" s="54">
        <f t="shared" si="43"/>
        <v>28.207653197752194</v>
      </c>
      <c r="BS8" s="54">
        <f t="shared" si="43"/>
        <v>28.63473374364462</v>
      </c>
      <c r="BT8" s="54">
        <f t="shared" si="43"/>
        <v>29.061814289537047</v>
      </c>
      <c r="BU8" s="54">
        <f t="shared" si="43"/>
        <v>29.488894835429473</v>
      </c>
      <c r="BV8" s="54">
        <f t="shared" si="43"/>
        <v>29.9159753813219</v>
      </c>
      <c r="BW8" s="54">
        <f t="shared" si="43"/>
        <v>30.343055927214326</v>
      </c>
      <c r="BX8" s="54">
        <f t="shared" si="43"/>
        <v>30.770136473106753</v>
      </c>
      <c r="BY8" s="54">
        <f t="shared" si="43"/>
        <v>31.197217018999179</v>
      </c>
      <c r="BZ8" s="54">
        <f t="shared" si="43"/>
        <v>31.624297564891606</v>
      </c>
      <c r="CA8" s="54">
        <f t="shared" si="43"/>
        <v>32.051378110784029</v>
      </c>
      <c r="CB8" s="54">
        <f t="shared" si="43"/>
        <v>32.478458656676452</v>
      </c>
      <c r="CC8" s="54">
        <f t="shared" si="43"/>
        <v>32.905539202568875</v>
      </c>
      <c r="CD8" s="54">
        <f t="shared" si="43"/>
        <v>33.332619748461298</v>
      </c>
      <c r="CE8" s="54">
        <f t="shared" si="43"/>
        <v>33.759700294353721</v>
      </c>
      <c r="CF8" s="54">
        <f t="shared" si="43"/>
        <v>34.186780840246143</v>
      </c>
      <c r="CG8" s="54">
        <f t="shared" si="43"/>
        <v>34.613861386138566</v>
      </c>
      <c r="CH8" s="54">
        <f t="shared" si="43"/>
        <v>35.040941932030989</v>
      </c>
      <c r="CI8" s="54">
        <f t="shared" si="43"/>
        <v>35.468022477923412</v>
      </c>
      <c r="CJ8" s="54">
        <f t="shared" si="43"/>
        <v>35.895103023815835</v>
      </c>
      <c r="CK8" s="54">
        <f t="shared" si="43"/>
        <v>36.322183569708258</v>
      </c>
      <c r="CL8" s="54">
        <f t="shared" si="43"/>
        <v>36.749264115600681</v>
      </c>
      <c r="CM8" s="54">
        <f t="shared" si="43"/>
        <v>37.176344661493104</v>
      </c>
      <c r="CN8" s="54">
        <f t="shared" si="43"/>
        <v>37.603425207385527</v>
      </c>
      <c r="CO8" s="54">
        <f t="shared" si="43"/>
        <v>38.03050575327795</v>
      </c>
      <c r="CP8" s="54">
        <f t="shared" si="43"/>
        <v>38.457586299170373</v>
      </c>
      <c r="CQ8" s="54">
        <f t="shared" si="43"/>
        <v>38.884666845062796</v>
      </c>
      <c r="CR8" s="54">
        <f t="shared" si="43"/>
        <v>39.311747390955219</v>
      </c>
      <c r="CS8" s="54">
        <f t="shared" si="43"/>
        <v>39.738827936847642</v>
      </c>
      <c r="CT8" s="54">
        <f t="shared" si="43"/>
        <v>40.165908482740065</v>
      </c>
      <c r="CU8" s="54">
        <f t="shared" si="43"/>
        <v>40.592989028632488</v>
      </c>
      <c r="CV8" s="54">
        <f t="shared" si="43"/>
        <v>41.020069574524911</v>
      </c>
      <c r="CW8" s="54">
        <f t="shared" si="43"/>
        <v>41.447150120417334</v>
      </c>
      <c r="CX8" s="54">
        <f t="shared" si="43"/>
        <v>41.874230666309757</v>
      </c>
      <c r="CY8" s="54">
        <f t="shared" si="43"/>
        <v>42.301311212202179</v>
      </c>
      <c r="CZ8" s="54">
        <f t="shared" si="43"/>
        <v>42.728391758094602</v>
      </c>
      <c r="DA8" s="54">
        <f t="shared" si="43"/>
        <v>43.155472303987025</v>
      </c>
      <c r="DB8" s="54">
        <f t="shared" si="43"/>
        <v>43.582552849879448</v>
      </c>
      <c r="DC8" s="54">
        <f t="shared" si="43"/>
        <v>44.009633395771871</v>
      </c>
      <c r="DD8" s="54">
        <f t="shared" si="43"/>
        <v>44.436713941664294</v>
      </c>
      <c r="DE8" s="54">
        <f t="shared" si="43"/>
        <v>44.863794487556717</v>
      </c>
      <c r="DF8" s="54">
        <f t="shared" si="43"/>
        <v>45.29087503344914</v>
      </c>
      <c r="DG8" s="54">
        <f t="shared" si="43"/>
        <v>45.717955579341563</v>
      </c>
      <c r="DH8" s="54">
        <f t="shared" si="43"/>
        <v>46.145036125233986</v>
      </c>
      <c r="DI8" s="54">
        <f t="shared" si="43"/>
        <v>46.572116671126409</v>
      </c>
      <c r="DJ8" s="54">
        <f t="shared" si="40"/>
        <v>46.999197217018832</v>
      </c>
      <c r="DK8" s="54">
        <f t="shared" si="40"/>
        <v>47.426277762911255</v>
      </c>
      <c r="DL8" s="54">
        <f t="shared" si="40"/>
        <v>47.853358308803678</v>
      </c>
      <c r="DM8" s="54">
        <f t="shared" si="40"/>
        <v>48.280438854696101</v>
      </c>
      <c r="DN8" s="54">
        <f t="shared" si="40"/>
        <v>48.707519400588524</v>
      </c>
      <c r="DO8" s="54">
        <f t="shared" si="40"/>
        <v>49.134599946480947</v>
      </c>
      <c r="DP8" s="54">
        <f t="shared" si="40"/>
        <v>49.56168049237337</v>
      </c>
      <c r="DQ8" s="54">
        <f t="shared" si="40"/>
        <v>49.988761038265793</v>
      </c>
      <c r="DR8" s="54">
        <f t="shared" si="40"/>
        <v>50.415841584158215</v>
      </c>
      <c r="DS8" s="54">
        <f t="shared" si="40"/>
        <v>50.842922130050638</v>
      </c>
      <c r="DT8" s="54">
        <f t="shared" si="40"/>
        <v>51.270002675943061</v>
      </c>
      <c r="DU8" s="54">
        <f t="shared" si="40"/>
        <v>51.697083221835484</v>
      </c>
      <c r="DV8" s="54">
        <f t="shared" si="40"/>
        <v>52.124163767727907</v>
      </c>
      <c r="DW8" s="54">
        <f t="shared" si="40"/>
        <v>52.55124431362033</v>
      </c>
      <c r="DX8" s="54">
        <f t="shared" si="40"/>
        <v>52.978324859512753</v>
      </c>
      <c r="DY8" s="54">
        <f t="shared" si="40"/>
        <v>53.405405405405176</v>
      </c>
      <c r="DZ8" s="54">
        <f t="shared" si="40"/>
        <v>53.832485951297599</v>
      </c>
      <c r="EA8" s="54">
        <f t="shared" si="40"/>
        <v>54.259566497190022</v>
      </c>
      <c r="EB8" s="54">
        <f t="shared" si="40"/>
        <v>54.686647043082445</v>
      </c>
      <c r="EC8" s="54">
        <f t="shared" si="40"/>
        <v>55.113727588974868</v>
      </c>
      <c r="ED8" s="54">
        <f t="shared" si="40"/>
        <v>55.540808134867291</v>
      </c>
      <c r="EE8" s="54">
        <f t="shared" si="40"/>
        <v>55.967888680759714</v>
      </c>
      <c r="EF8" s="54">
        <f t="shared" si="40"/>
        <v>56.394969226652137</v>
      </c>
      <c r="EG8" s="54">
        <f t="shared" si="40"/>
        <v>56.82204977254456</v>
      </c>
      <c r="EH8" s="54">
        <f t="shared" si="40"/>
        <v>57.249130318436983</v>
      </c>
      <c r="EI8" s="54">
        <f t="shared" si="40"/>
        <v>57.676210864329406</v>
      </c>
      <c r="EJ8" s="54">
        <f t="shared" si="40"/>
        <v>58.103291410221829</v>
      </c>
      <c r="EK8" s="54">
        <f t="shared" si="40"/>
        <v>58.530371956114251</v>
      </c>
      <c r="EL8" s="54">
        <f t="shared" si="40"/>
        <v>58.957452502006674</v>
      </c>
      <c r="EM8" s="54">
        <f t="shared" si="40"/>
        <v>59.384533047899097</v>
      </c>
      <c r="EN8" s="54">
        <f t="shared" si="40"/>
        <v>59.81161359379152</v>
      </c>
      <c r="EO8" s="54">
        <f t="shared" si="40"/>
        <v>60.238694139683943</v>
      </c>
      <c r="EP8" s="54">
        <f t="shared" si="40"/>
        <v>60.665774685576366</v>
      </c>
      <c r="EQ8" s="54">
        <f t="shared" si="40"/>
        <v>61.092855231468789</v>
      </c>
      <c r="ER8" s="54">
        <f t="shared" si="40"/>
        <v>61.519935777361212</v>
      </c>
      <c r="ES8" s="54">
        <f t="shared" si="40"/>
        <v>61.947016323253635</v>
      </c>
      <c r="ET8" s="54">
        <f t="shared" si="40"/>
        <v>62.374096869146058</v>
      </c>
      <c r="EU8" s="54">
        <f t="shared" si="40"/>
        <v>62.801177415038481</v>
      </c>
      <c r="EV8" s="54">
        <f t="shared" si="40"/>
        <v>63.228257960930904</v>
      </c>
      <c r="EW8" s="54">
        <f t="shared" si="40"/>
        <v>63.655338506823327</v>
      </c>
      <c r="EX8" s="54">
        <f t="shared" si="40"/>
        <v>64.08241905271575</v>
      </c>
      <c r="EY8" s="54">
        <f t="shared" si="40"/>
        <v>64.509499598608173</v>
      </c>
      <c r="EZ8" s="54">
        <f t="shared" si="40"/>
        <v>64.936580144500596</v>
      </c>
      <c r="FA8" s="54">
        <f t="shared" si="40"/>
        <v>65.363660690393019</v>
      </c>
      <c r="FB8" s="54">
        <f t="shared" si="40"/>
        <v>65.790741236285442</v>
      </c>
      <c r="FC8" s="54">
        <f t="shared" si="40"/>
        <v>66.217821782177865</v>
      </c>
      <c r="FD8" s="54">
        <f t="shared" si="40"/>
        <v>66.644902328070287</v>
      </c>
      <c r="FE8" s="54">
        <f t="shared" si="40"/>
        <v>67.07198287396271</v>
      </c>
      <c r="FF8" s="54">
        <f t="shared" si="40"/>
        <v>67.499063419855133</v>
      </c>
      <c r="FG8" s="54">
        <f t="shared" si="40"/>
        <v>67.926143965747556</v>
      </c>
      <c r="FH8" s="54">
        <f t="shared" si="40"/>
        <v>68.353224511639979</v>
      </c>
      <c r="FI8" s="54">
        <f t="shared" si="40"/>
        <v>68.780305057532402</v>
      </c>
      <c r="FJ8" s="54">
        <f t="shared" si="40"/>
        <v>69.207385603424825</v>
      </c>
      <c r="FK8" s="54">
        <f t="shared" si="40"/>
        <v>69.634466149317248</v>
      </c>
      <c r="FL8" s="54">
        <f t="shared" si="40"/>
        <v>70.061546695209671</v>
      </c>
      <c r="FM8" s="54">
        <f t="shared" si="40"/>
        <v>70.488627241102094</v>
      </c>
      <c r="FN8" s="54">
        <f t="shared" si="40"/>
        <v>70.915707786994517</v>
      </c>
      <c r="FO8" s="54">
        <f t="shared" si="40"/>
        <v>71.34278833288694</v>
      </c>
      <c r="FP8" s="54">
        <f t="shared" si="40"/>
        <v>71.769868878779363</v>
      </c>
      <c r="FQ8" s="54">
        <f t="shared" si="40"/>
        <v>72.196949424671786</v>
      </c>
      <c r="FR8" s="54">
        <f t="shared" si="40"/>
        <v>72.624029970564209</v>
      </c>
      <c r="FS8" s="54">
        <f t="shared" si="40"/>
        <v>73.051110516456632</v>
      </c>
      <c r="FT8" s="54">
        <f t="shared" si="40"/>
        <v>73.478191062349055</v>
      </c>
      <c r="FU8" s="54">
        <f t="shared" ref="FU8:GR19" si="44">FT8+($AV8-$AU8)</f>
        <v>73.905271608241478</v>
      </c>
      <c r="FV8" s="54">
        <f t="shared" si="44"/>
        <v>74.332352154133901</v>
      </c>
      <c r="FW8" s="54">
        <f t="shared" si="44"/>
        <v>74.759432700026323</v>
      </c>
      <c r="FX8" s="54">
        <f t="shared" si="44"/>
        <v>75.186513245918746</v>
      </c>
      <c r="FY8" s="54">
        <f t="shared" si="44"/>
        <v>75.613593791811169</v>
      </c>
      <c r="FZ8" s="54">
        <f t="shared" si="44"/>
        <v>76.040674337703592</v>
      </c>
      <c r="GA8" s="54">
        <f t="shared" si="44"/>
        <v>76.467754883596015</v>
      </c>
      <c r="GB8" s="54">
        <f t="shared" si="44"/>
        <v>76.894835429488438</v>
      </c>
      <c r="GC8" s="54">
        <f t="shared" si="44"/>
        <v>77.321915975380861</v>
      </c>
      <c r="GD8" s="54">
        <f t="shared" si="44"/>
        <v>77.748996521273284</v>
      </c>
      <c r="GE8" s="54">
        <f t="shared" si="44"/>
        <v>78.176077067165707</v>
      </c>
      <c r="GF8" s="54">
        <f t="shared" si="44"/>
        <v>78.60315761305813</v>
      </c>
      <c r="GG8" s="54">
        <f t="shared" si="44"/>
        <v>79.030238158950553</v>
      </c>
      <c r="GH8" s="54">
        <f t="shared" si="44"/>
        <v>79.457318704842976</v>
      </c>
      <c r="GI8" s="54">
        <f t="shared" si="44"/>
        <v>79.884399250735399</v>
      </c>
      <c r="GJ8" s="54">
        <f t="shared" si="44"/>
        <v>80.311479796627822</v>
      </c>
      <c r="GK8" s="54">
        <f t="shared" si="44"/>
        <v>80.738560342520245</v>
      </c>
      <c r="GL8" s="54">
        <f t="shared" si="44"/>
        <v>81.165640888412668</v>
      </c>
      <c r="GM8" s="54">
        <f t="shared" si="44"/>
        <v>81.592721434305091</v>
      </c>
      <c r="GN8" s="54">
        <f t="shared" si="44"/>
        <v>82.019801980197514</v>
      </c>
      <c r="GO8" s="54">
        <f t="shared" si="44"/>
        <v>82.446882526089937</v>
      </c>
      <c r="GP8" s="54">
        <f t="shared" si="44"/>
        <v>82.873963071982359</v>
      </c>
      <c r="GQ8" s="54">
        <f t="shared" si="44"/>
        <v>83.301043617874782</v>
      </c>
      <c r="GR8" s="54">
        <f t="shared" si="44"/>
        <v>83.728124163767205</v>
      </c>
      <c r="GS8" s="70"/>
    </row>
    <row r="9" spans="1:201" x14ac:dyDescent="0.25">
      <c r="A9" s="30" t="s">
        <v>77</v>
      </c>
      <c r="B9" s="54">
        <f t="shared" si="10"/>
        <v>1.5173067804646752</v>
      </c>
      <c r="C9" s="54">
        <f t="shared" si="10"/>
        <v>1.5173067804646752</v>
      </c>
      <c r="D9" s="54">
        <f t="shared" si="10"/>
        <v>1.5173067804646752</v>
      </c>
      <c r="E9" s="54">
        <f t="shared" si="10"/>
        <v>1.5173067804646752</v>
      </c>
      <c r="F9" s="54">
        <f t="shared" si="10"/>
        <v>1.5173067804646752</v>
      </c>
      <c r="G9" s="54">
        <f t="shared" si="10"/>
        <v>1.5173067804646752</v>
      </c>
      <c r="H9" s="68">
        <f>VLOOKUP(H$3,Data_Enersys_VRLA!$A$106:$E$125,3)</f>
        <v>1.5173067804646752</v>
      </c>
      <c r="I9" s="68">
        <f>VLOOKUP(I$3,Data_Enersys_VRLA!$A$106:$E$125,3)</f>
        <v>1.5173067804646752</v>
      </c>
      <c r="J9" s="68">
        <f>VLOOKUP(J$3,Data_Enersys_VRLA!$A$106:$E$125,3)</f>
        <v>1.5173067804646752</v>
      </c>
      <c r="K9" s="69">
        <f t="shared" si="11"/>
        <v>1.6249230166535611</v>
      </c>
      <c r="L9" s="68">
        <f>VLOOKUP(L$3,Data_Enersys_VRLA!$A$106:$E$125,3)</f>
        <v>1.7325392528424473</v>
      </c>
      <c r="M9" s="69">
        <f t="shared" si="12"/>
        <v>1.8821336441353649</v>
      </c>
      <c r="N9" s="69">
        <f t="shared" si="13"/>
        <v>2.0317280354282823</v>
      </c>
      <c r="O9" s="68">
        <f>VLOOKUP(O$3,Data_Enersys_VRLA!$A$106:$E$125,3)</f>
        <v>2.1813224267211999</v>
      </c>
      <c r="P9" s="54">
        <f t="shared" si="14"/>
        <v>3.1134172184174904</v>
      </c>
      <c r="Q9" s="68">
        <f>VLOOKUP(Q$3,Data_Enersys_VRLA!$A$106:$E$125,3)</f>
        <v>4.0455120101137805</v>
      </c>
      <c r="R9" s="68">
        <f>VLOOKUP(R$3,Data_Enersys_VRLA!$A$106:$E$125,3)</f>
        <v>5.8715596330275233</v>
      </c>
      <c r="S9" s="54">
        <f t="shared" si="15"/>
        <v>6.3184436642938886</v>
      </c>
      <c r="T9" s="68">
        <f>VLOOKUP(T$3,Data_Enersys_VRLA!$A$106:$E$125,3)</f>
        <v>6.7653276955602539</v>
      </c>
      <c r="U9" s="54">
        <f t="shared" si="16"/>
        <v>7.2104150439523762</v>
      </c>
      <c r="V9" s="68">
        <f>VLOOKUP(V$3,Data_Enersys_VRLA!$A$106:$E$125,3)</f>
        <v>7.6555023923444985</v>
      </c>
      <c r="W9" s="54">
        <f t="shared" si="17"/>
        <v>8.0944178628389167</v>
      </c>
      <c r="X9" s="68">
        <f>VLOOKUP(X$3,Data_Enersys_VRLA!$A$106:$E$125,3)</f>
        <v>8.5333333333333332</v>
      </c>
      <c r="Y9" s="54">
        <f t="shared" si="18"/>
        <v>8.9587487781036153</v>
      </c>
      <c r="Z9" s="68">
        <f>VLOOKUP(Z$3,Data_Enersys_VRLA!$A$106:$E$125,3)</f>
        <v>9.3841642228738991</v>
      </c>
      <c r="AA9" s="54">
        <f t="shared" si="19"/>
        <v>9.8202872396420773</v>
      </c>
      <c r="AB9" s="68">
        <f>VLOOKUP(AB$3,Data_Enersys_VRLA!$A$106:$E$125,3)</f>
        <v>10.256410256410257</v>
      </c>
      <c r="AC9" s="54">
        <f t="shared" si="20"/>
        <v>10.701673575925074</v>
      </c>
      <c r="AD9" s="54">
        <f t="shared" si="21"/>
        <v>11.14693689543989</v>
      </c>
      <c r="AE9" s="54">
        <f t="shared" si="22"/>
        <v>11.592200214954707</v>
      </c>
      <c r="AF9" s="54">
        <f t="shared" si="23"/>
        <v>12.037463534469524</v>
      </c>
      <c r="AG9" s="54">
        <f t="shared" si="24"/>
        <v>12.482726853984341</v>
      </c>
      <c r="AH9" s="54">
        <f t="shared" si="25"/>
        <v>12.927990173499158</v>
      </c>
      <c r="AI9" s="54">
        <f t="shared" si="26"/>
        <v>13.373253493013973</v>
      </c>
      <c r="AJ9" s="54">
        <f t="shared" si="27"/>
        <v>13.81851681252879</v>
      </c>
      <c r="AK9" s="54">
        <f t="shared" si="28"/>
        <v>14.263780132043607</v>
      </c>
      <c r="AL9" s="54">
        <f t="shared" si="29"/>
        <v>14.709043451558422</v>
      </c>
      <c r="AM9" s="54">
        <f t="shared" si="30"/>
        <v>15.154306771073241</v>
      </c>
      <c r="AN9" s="54">
        <f t="shared" si="31"/>
        <v>15.599570090588056</v>
      </c>
      <c r="AO9" s="54">
        <f t="shared" si="32"/>
        <v>16.044833410102871</v>
      </c>
      <c r="AP9" s="54">
        <f t="shared" si="33"/>
        <v>16.49009672961769</v>
      </c>
      <c r="AQ9" s="54">
        <f t="shared" si="34"/>
        <v>16.935360049132505</v>
      </c>
      <c r="AR9" s="54">
        <f t="shared" si="35"/>
        <v>17.380623368647321</v>
      </c>
      <c r="AS9" s="54">
        <f t="shared" si="36"/>
        <v>17.825886688162139</v>
      </c>
      <c r="AT9" s="54">
        <f t="shared" si="37"/>
        <v>18.271150007676958</v>
      </c>
      <c r="AU9" s="54">
        <f t="shared" si="38"/>
        <v>18.716413327191773</v>
      </c>
      <c r="AV9" s="68">
        <f>VLOOKUP(AV$3,Data_Enersys_VRLA!$A$106:$E$125,3)</f>
        <v>19.161676646706589</v>
      </c>
      <c r="AW9" s="54">
        <f t="shared" si="42"/>
        <v>19.606939966221404</v>
      </c>
      <c r="AX9" s="54">
        <f t="shared" si="43"/>
        <v>20.052203285736219</v>
      </c>
      <c r="AY9" s="54">
        <f t="shared" si="43"/>
        <v>20.497466605251034</v>
      </c>
      <c r="AZ9" s="54">
        <f t="shared" si="43"/>
        <v>20.94272992476585</v>
      </c>
      <c r="BA9" s="54">
        <f t="shared" si="43"/>
        <v>21.387993244280665</v>
      </c>
      <c r="BB9" s="54">
        <f t="shared" si="43"/>
        <v>21.83325656379548</v>
      </c>
      <c r="BC9" s="54">
        <f t="shared" si="43"/>
        <v>22.278519883310295</v>
      </c>
      <c r="BD9" s="54">
        <f t="shared" si="43"/>
        <v>22.723783202825111</v>
      </c>
      <c r="BE9" s="54">
        <f t="shared" si="43"/>
        <v>23.169046522339926</v>
      </c>
      <c r="BF9" s="54">
        <f t="shared" si="43"/>
        <v>23.614309841854741</v>
      </c>
      <c r="BG9" s="54">
        <f t="shared" si="43"/>
        <v>24.059573161369556</v>
      </c>
      <c r="BH9" s="54">
        <f t="shared" si="43"/>
        <v>24.504836480884371</v>
      </c>
      <c r="BI9" s="54">
        <f t="shared" si="43"/>
        <v>24.950099800399187</v>
      </c>
      <c r="BJ9" s="54">
        <f t="shared" si="43"/>
        <v>25.395363119914002</v>
      </c>
      <c r="BK9" s="54">
        <f t="shared" si="43"/>
        <v>25.840626439428817</v>
      </c>
      <c r="BL9" s="54">
        <f t="shared" si="43"/>
        <v>26.285889758943632</v>
      </c>
      <c r="BM9" s="54">
        <f t="shared" si="43"/>
        <v>26.731153078458448</v>
      </c>
      <c r="BN9" s="54">
        <f t="shared" si="43"/>
        <v>27.176416397973263</v>
      </c>
      <c r="BO9" s="54">
        <f t="shared" si="43"/>
        <v>27.621679717488078</v>
      </c>
      <c r="BP9" s="54">
        <f t="shared" si="43"/>
        <v>28.066943037002893</v>
      </c>
      <c r="BQ9" s="54">
        <f t="shared" si="43"/>
        <v>28.512206356517709</v>
      </c>
      <c r="BR9" s="54">
        <f t="shared" si="43"/>
        <v>28.957469676032524</v>
      </c>
      <c r="BS9" s="54">
        <f t="shared" si="43"/>
        <v>29.402732995547339</v>
      </c>
      <c r="BT9" s="54">
        <f t="shared" si="43"/>
        <v>29.847996315062154</v>
      </c>
      <c r="BU9" s="54">
        <f t="shared" si="43"/>
        <v>30.29325963457697</v>
      </c>
      <c r="BV9" s="54">
        <f t="shared" si="43"/>
        <v>30.738522954091785</v>
      </c>
      <c r="BW9" s="54">
        <f t="shared" si="43"/>
        <v>31.1837862736066</v>
      </c>
      <c r="BX9" s="54">
        <f t="shared" si="43"/>
        <v>31.629049593121415</v>
      </c>
      <c r="BY9" s="54">
        <f t="shared" si="43"/>
        <v>32.074312912636231</v>
      </c>
      <c r="BZ9" s="54">
        <f t="shared" si="43"/>
        <v>32.519576232151046</v>
      </c>
      <c r="CA9" s="54">
        <f t="shared" si="43"/>
        <v>32.964839551665861</v>
      </c>
      <c r="CB9" s="54">
        <f t="shared" si="43"/>
        <v>33.410102871180676</v>
      </c>
      <c r="CC9" s="54">
        <f t="shared" si="43"/>
        <v>33.855366190695491</v>
      </c>
      <c r="CD9" s="54">
        <f t="shared" si="43"/>
        <v>34.300629510210307</v>
      </c>
      <c r="CE9" s="54">
        <f t="shared" si="43"/>
        <v>34.745892829725122</v>
      </c>
      <c r="CF9" s="54">
        <f t="shared" si="43"/>
        <v>35.191156149239937</v>
      </c>
      <c r="CG9" s="54">
        <f t="shared" si="43"/>
        <v>35.636419468754752</v>
      </c>
      <c r="CH9" s="54">
        <f t="shared" si="43"/>
        <v>36.081682788269568</v>
      </c>
      <c r="CI9" s="54">
        <f t="shared" si="43"/>
        <v>36.526946107784383</v>
      </c>
      <c r="CJ9" s="54">
        <f t="shared" si="43"/>
        <v>36.972209427299198</v>
      </c>
      <c r="CK9" s="54">
        <f t="shared" si="43"/>
        <v>37.417472746814013</v>
      </c>
      <c r="CL9" s="54">
        <f t="shared" si="43"/>
        <v>37.862736066328829</v>
      </c>
      <c r="CM9" s="54">
        <f t="shared" si="43"/>
        <v>38.307999385843644</v>
      </c>
      <c r="CN9" s="54">
        <f t="shared" si="43"/>
        <v>38.753262705358459</v>
      </c>
      <c r="CO9" s="54">
        <f t="shared" si="43"/>
        <v>39.198526024873274</v>
      </c>
      <c r="CP9" s="54">
        <f t="shared" si="43"/>
        <v>39.64378934438809</v>
      </c>
      <c r="CQ9" s="54">
        <f t="shared" si="43"/>
        <v>40.089052663902905</v>
      </c>
      <c r="CR9" s="54">
        <f t="shared" si="43"/>
        <v>40.53431598341772</v>
      </c>
      <c r="CS9" s="54">
        <f t="shared" si="43"/>
        <v>40.979579302932535</v>
      </c>
      <c r="CT9" s="54">
        <f t="shared" si="43"/>
        <v>41.42484262244735</v>
      </c>
      <c r="CU9" s="54">
        <f t="shared" si="43"/>
        <v>41.870105941962166</v>
      </c>
      <c r="CV9" s="54">
        <f t="shared" si="43"/>
        <v>42.315369261476981</v>
      </c>
      <c r="CW9" s="54">
        <f t="shared" si="43"/>
        <v>42.760632580991796</v>
      </c>
      <c r="CX9" s="54">
        <f t="shared" si="43"/>
        <v>43.205895900506611</v>
      </c>
      <c r="CY9" s="54">
        <f t="shared" si="43"/>
        <v>43.651159220021427</v>
      </c>
      <c r="CZ9" s="54">
        <f t="shared" si="43"/>
        <v>44.096422539536242</v>
      </c>
      <c r="DA9" s="54">
        <f t="shared" si="43"/>
        <v>44.541685859051057</v>
      </c>
      <c r="DB9" s="54">
        <f t="shared" si="43"/>
        <v>44.986949178565872</v>
      </c>
      <c r="DC9" s="54">
        <f t="shared" si="43"/>
        <v>45.432212498080688</v>
      </c>
      <c r="DD9" s="54">
        <f t="shared" si="43"/>
        <v>45.877475817595503</v>
      </c>
      <c r="DE9" s="54">
        <f t="shared" si="43"/>
        <v>46.322739137110318</v>
      </c>
      <c r="DF9" s="54">
        <f t="shared" si="43"/>
        <v>46.768002456625133</v>
      </c>
      <c r="DG9" s="54">
        <f t="shared" si="43"/>
        <v>47.213265776139949</v>
      </c>
      <c r="DH9" s="54">
        <f t="shared" si="43"/>
        <v>47.658529095654764</v>
      </c>
      <c r="DI9" s="54">
        <f t="shared" si="43"/>
        <v>48.103792415169579</v>
      </c>
      <c r="DJ9" s="54">
        <f t="shared" ref="DJ9:FU20" si="45">DI9+($AV9-$AU9)</f>
        <v>48.549055734684394</v>
      </c>
      <c r="DK9" s="54">
        <f t="shared" si="45"/>
        <v>48.99431905419921</v>
      </c>
      <c r="DL9" s="54">
        <f t="shared" si="45"/>
        <v>49.439582373714025</v>
      </c>
      <c r="DM9" s="54">
        <f t="shared" si="45"/>
        <v>49.88484569322884</v>
      </c>
      <c r="DN9" s="54">
        <f t="shared" si="45"/>
        <v>50.330109012743655</v>
      </c>
      <c r="DO9" s="54">
        <f t="shared" si="45"/>
        <v>50.77537233225847</v>
      </c>
      <c r="DP9" s="54">
        <f t="shared" si="45"/>
        <v>51.220635651773286</v>
      </c>
      <c r="DQ9" s="54">
        <f t="shared" si="45"/>
        <v>51.665898971288101</v>
      </c>
      <c r="DR9" s="54">
        <f t="shared" si="45"/>
        <v>52.111162290802916</v>
      </c>
      <c r="DS9" s="54">
        <f t="shared" si="45"/>
        <v>52.556425610317731</v>
      </c>
      <c r="DT9" s="54">
        <f t="shared" si="45"/>
        <v>53.001688929832547</v>
      </c>
      <c r="DU9" s="54">
        <f t="shared" si="45"/>
        <v>53.446952249347362</v>
      </c>
      <c r="DV9" s="54">
        <f t="shared" si="45"/>
        <v>53.892215568862177</v>
      </c>
      <c r="DW9" s="54">
        <f t="shared" si="45"/>
        <v>54.337478888376992</v>
      </c>
      <c r="DX9" s="54">
        <f t="shared" si="45"/>
        <v>54.782742207891808</v>
      </c>
      <c r="DY9" s="54">
        <f t="shared" si="45"/>
        <v>55.228005527406623</v>
      </c>
      <c r="DZ9" s="54">
        <f t="shared" si="45"/>
        <v>55.673268846921438</v>
      </c>
      <c r="EA9" s="54">
        <f t="shared" si="45"/>
        <v>56.118532166436253</v>
      </c>
      <c r="EB9" s="54">
        <f t="shared" si="45"/>
        <v>56.563795485951069</v>
      </c>
      <c r="EC9" s="54">
        <f t="shared" si="45"/>
        <v>57.009058805465884</v>
      </c>
      <c r="ED9" s="54">
        <f t="shared" si="45"/>
        <v>57.454322124980699</v>
      </c>
      <c r="EE9" s="54">
        <f t="shared" si="45"/>
        <v>57.899585444495514</v>
      </c>
      <c r="EF9" s="54">
        <f t="shared" si="45"/>
        <v>58.344848764010329</v>
      </c>
      <c r="EG9" s="54">
        <f t="shared" si="45"/>
        <v>58.790112083525145</v>
      </c>
      <c r="EH9" s="54">
        <f t="shared" si="45"/>
        <v>59.23537540303996</v>
      </c>
      <c r="EI9" s="54">
        <f t="shared" si="45"/>
        <v>59.680638722554775</v>
      </c>
      <c r="EJ9" s="54">
        <f t="shared" si="45"/>
        <v>60.12590204206959</v>
      </c>
      <c r="EK9" s="54">
        <f t="shared" si="45"/>
        <v>60.571165361584406</v>
      </c>
      <c r="EL9" s="54">
        <f t="shared" si="45"/>
        <v>61.016428681099221</v>
      </c>
      <c r="EM9" s="54">
        <f t="shared" si="45"/>
        <v>61.461692000614036</v>
      </c>
      <c r="EN9" s="54">
        <f t="shared" si="45"/>
        <v>61.906955320128851</v>
      </c>
      <c r="EO9" s="54">
        <f t="shared" si="45"/>
        <v>62.352218639643667</v>
      </c>
      <c r="EP9" s="54">
        <f t="shared" si="45"/>
        <v>62.797481959158482</v>
      </c>
      <c r="EQ9" s="54">
        <f t="shared" si="45"/>
        <v>63.242745278673297</v>
      </c>
      <c r="ER9" s="54">
        <f t="shared" si="45"/>
        <v>63.688008598188112</v>
      </c>
      <c r="ES9" s="54">
        <f t="shared" si="45"/>
        <v>64.133271917702928</v>
      </c>
      <c r="ET9" s="54">
        <f t="shared" si="45"/>
        <v>64.57853523721775</v>
      </c>
      <c r="EU9" s="54">
        <f t="shared" si="45"/>
        <v>65.023798556732572</v>
      </c>
      <c r="EV9" s="54">
        <f t="shared" si="45"/>
        <v>65.469061876247395</v>
      </c>
      <c r="EW9" s="54">
        <f t="shared" si="45"/>
        <v>65.914325195762217</v>
      </c>
      <c r="EX9" s="54">
        <f t="shared" si="45"/>
        <v>66.359588515277039</v>
      </c>
      <c r="EY9" s="54">
        <f t="shared" si="45"/>
        <v>66.804851834791862</v>
      </c>
      <c r="EZ9" s="54">
        <f t="shared" si="45"/>
        <v>67.250115154306684</v>
      </c>
      <c r="FA9" s="54">
        <f t="shared" si="45"/>
        <v>67.695378473821506</v>
      </c>
      <c r="FB9" s="54">
        <f t="shared" si="45"/>
        <v>68.140641793336329</v>
      </c>
      <c r="FC9" s="54">
        <f t="shared" si="45"/>
        <v>68.585905112851151</v>
      </c>
      <c r="FD9" s="54">
        <f t="shared" si="45"/>
        <v>69.031168432365973</v>
      </c>
      <c r="FE9" s="54">
        <f t="shared" si="45"/>
        <v>69.476431751880796</v>
      </c>
      <c r="FF9" s="54">
        <f t="shared" si="45"/>
        <v>69.921695071395618</v>
      </c>
      <c r="FG9" s="54">
        <f t="shared" si="45"/>
        <v>70.36695839091044</v>
      </c>
      <c r="FH9" s="54">
        <f t="shared" si="45"/>
        <v>70.812221710425263</v>
      </c>
      <c r="FI9" s="54">
        <f t="shared" si="45"/>
        <v>71.257485029940085</v>
      </c>
      <c r="FJ9" s="54">
        <f t="shared" si="45"/>
        <v>71.702748349454907</v>
      </c>
      <c r="FK9" s="54">
        <f t="shared" si="45"/>
        <v>72.14801166896973</v>
      </c>
      <c r="FL9" s="54">
        <f t="shared" si="45"/>
        <v>72.593274988484552</v>
      </c>
      <c r="FM9" s="54">
        <f t="shared" si="45"/>
        <v>73.038538307999374</v>
      </c>
      <c r="FN9" s="54">
        <f t="shared" si="45"/>
        <v>73.483801627514197</v>
      </c>
      <c r="FO9" s="54">
        <f t="shared" si="45"/>
        <v>73.929064947029019</v>
      </c>
      <c r="FP9" s="54">
        <f t="shared" si="45"/>
        <v>74.374328266543841</v>
      </c>
      <c r="FQ9" s="54">
        <f t="shared" si="45"/>
        <v>74.819591586058664</v>
      </c>
      <c r="FR9" s="54">
        <f t="shared" si="45"/>
        <v>75.264854905573486</v>
      </c>
      <c r="FS9" s="54">
        <f t="shared" si="45"/>
        <v>75.710118225088308</v>
      </c>
      <c r="FT9" s="54">
        <f t="shared" si="45"/>
        <v>76.155381544603131</v>
      </c>
      <c r="FU9" s="54">
        <f t="shared" si="45"/>
        <v>76.600644864117953</v>
      </c>
      <c r="FV9" s="54">
        <f t="shared" si="44"/>
        <v>77.045908183632775</v>
      </c>
      <c r="FW9" s="54">
        <f t="shared" si="44"/>
        <v>77.491171503147598</v>
      </c>
      <c r="FX9" s="54">
        <f t="shared" si="44"/>
        <v>77.93643482266242</v>
      </c>
      <c r="FY9" s="54">
        <f t="shared" si="44"/>
        <v>78.381698142177243</v>
      </c>
      <c r="FZ9" s="54">
        <f t="shared" si="44"/>
        <v>78.826961461692065</v>
      </c>
      <c r="GA9" s="54">
        <f t="shared" si="44"/>
        <v>79.272224781206887</v>
      </c>
      <c r="GB9" s="54">
        <f t="shared" si="44"/>
        <v>79.71748810072171</v>
      </c>
      <c r="GC9" s="54">
        <f t="shared" si="44"/>
        <v>80.162751420236532</v>
      </c>
      <c r="GD9" s="54">
        <f t="shared" si="44"/>
        <v>80.608014739751354</v>
      </c>
      <c r="GE9" s="54">
        <f t="shared" si="44"/>
        <v>81.053278059266177</v>
      </c>
      <c r="GF9" s="54">
        <f t="shared" si="44"/>
        <v>81.498541378780999</v>
      </c>
      <c r="GG9" s="54">
        <f t="shared" si="44"/>
        <v>81.943804698295821</v>
      </c>
      <c r="GH9" s="54">
        <f t="shared" si="44"/>
        <v>82.389068017810644</v>
      </c>
      <c r="GI9" s="54">
        <f t="shared" si="44"/>
        <v>82.834331337325466</v>
      </c>
      <c r="GJ9" s="54">
        <f t="shared" si="44"/>
        <v>83.279594656840288</v>
      </c>
      <c r="GK9" s="54">
        <f t="shared" si="44"/>
        <v>83.724857976355111</v>
      </c>
      <c r="GL9" s="54">
        <f t="shared" si="44"/>
        <v>84.170121295869933</v>
      </c>
      <c r="GM9" s="54">
        <f t="shared" si="44"/>
        <v>84.615384615384755</v>
      </c>
      <c r="GN9" s="54">
        <f t="shared" si="44"/>
        <v>85.060647934899578</v>
      </c>
      <c r="GO9" s="54">
        <f t="shared" si="44"/>
        <v>85.5059112544144</v>
      </c>
      <c r="GP9" s="54">
        <f t="shared" si="44"/>
        <v>85.951174573929222</v>
      </c>
      <c r="GQ9" s="54">
        <f t="shared" si="44"/>
        <v>86.396437893444045</v>
      </c>
      <c r="GR9" s="54">
        <f t="shared" si="44"/>
        <v>86.841701212958867</v>
      </c>
      <c r="GS9" s="70"/>
    </row>
    <row r="10" spans="1:201" x14ac:dyDescent="0.25">
      <c r="A10" s="30" t="s">
        <v>78</v>
      </c>
      <c r="B10" s="54">
        <f t="shared" si="10"/>
        <v>1.5174506828528072</v>
      </c>
      <c r="C10" s="54">
        <f t="shared" si="10"/>
        <v>1.5174506828528072</v>
      </c>
      <c r="D10" s="54">
        <f t="shared" si="10"/>
        <v>1.5174506828528072</v>
      </c>
      <c r="E10" s="54">
        <f t="shared" si="10"/>
        <v>1.5174506828528072</v>
      </c>
      <c r="F10" s="54">
        <f t="shared" si="10"/>
        <v>1.5174506828528072</v>
      </c>
      <c r="G10" s="54">
        <f t="shared" si="10"/>
        <v>1.5174506828528072</v>
      </c>
      <c r="H10" s="68">
        <f>VLOOKUP(H$3,Data_Enersys_VRLA!$A$131:$E$150,3)</f>
        <v>1.5174506828528072</v>
      </c>
      <c r="I10" s="68">
        <f>VLOOKUP(I$3,Data_Enersys_VRLA!$A$131:$E$150,3)</f>
        <v>1.5174506828528072</v>
      </c>
      <c r="J10" s="68">
        <f>VLOOKUP(J$3,Data_Enersys_VRLA!$A$131:$E$150,3)</f>
        <v>1.5174506828528072</v>
      </c>
      <c r="K10" s="69">
        <f t="shared" si="11"/>
        <v>1.6249011751206435</v>
      </c>
      <c r="L10" s="68">
        <f>VLOOKUP(L$3,Data_Enersys_VRLA!$A$131:$E$150,3)</f>
        <v>1.7323516673884798</v>
      </c>
      <c r="M10" s="69">
        <f t="shared" si="12"/>
        <v>1.8819094721884666</v>
      </c>
      <c r="N10" s="69">
        <f t="shared" si="13"/>
        <v>2.0314672769884536</v>
      </c>
      <c r="O10" s="68">
        <f>VLOOKUP(O$3,Data_Enersys_VRLA!$A$131:$E$150,3)</f>
        <v>2.1810250817884405</v>
      </c>
      <c r="P10" s="54">
        <f t="shared" si="14"/>
        <v>3.1127572325019051</v>
      </c>
      <c r="Q10" s="68">
        <f>VLOOKUP(Q$3,Data_Enersys_VRLA!$A$131:$E$150,3)</f>
        <v>4.0444893832153692</v>
      </c>
      <c r="R10" s="68">
        <f>VLOOKUP(R$3,Data_Enersys_VRLA!$A$131:$E$150,3)</f>
        <v>5.8737151248164468</v>
      </c>
      <c r="S10" s="54">
        <f t="shared" si="15"/>
        <v>6.3209523170613533</v>
      </c>
      <c r="T10" s="68">
        <f>VLOOKUP(T$3,Data_Enersys_VRLA!$A$131:$E$150,3)</f>
        <v>6.7681895093062607</v>
      </c>
      <c r="U10" s="54">
        <f t="shared" si="16"/>
        <v>7.208186532855807</v>
      </c>
      <c r="V10" s="68">
        <f>VLOOKUP(V$3,Data_Enersys_VRLA!$A$131:$E$150,3)</f>
        <v>7.6481835564053542</v>
      </c>
      <c r="W10" s="54">
        <f t="shared" si="17"/>
        <v>8.0884841022964942</v>
      </c>
      <c r="X10" s="68">
        <f>VLOOKUP(X$3,Data_Enersys_VRLA!$A$131:$E$150,3)</f>
        <v>8.5287846481876333</v>
      </c>
      <c r="Y10" s="54">
        <f t="shared" si="18"/>
        <v>8.9592280048449915</v>
      </c>
      <c r="Z10" s="68">
        <f>VLOOKUP(Z$3,Data_Enersys_VRLA!$A$131:$E$150,3)</f>
        <v>9.3896713615023479</v>
      </c>
      <c r="AA10" s="54">
        <f t="shared" si="19"/>
        <v>9.8099251948176693</v>
      </c>
      <c r="AB10" s="68">
        <f>VLOOKUP(AB$3,Data_Enersys_VRLA!$A$131:$E$150,3)</f>
        <v>10.230179028132993</v>
      </c>
      <c r="AC10" s="54">
        <f t="shared" si="20"/>
        <v>10.675607875769405</v>
      </c>
      <c r="AD10" s="54">
        <f t="shared" si="21"/>
        <v>11.121036723405817</v>
      </c>
      <c r="AE10" s="54">
        <f t="shared" si="22"/>
        <v>11.566465571042229</v>
      </c>
      <c r="AF10" s="54">
        <f t="shared" si="23"/>
        <v>12.011894418678644</v>
      </c>
      <c r="AG10" s="54">
        <f t="shared" si="24"/>
        <v>12.457323266315056</v>
      </c>
      <c r="AH10" s="54">
        <f t="shared" si="25"/>
        <v>12.902752113951468</v>
      </c>
      <c r="AI10" s="54">
        <f t="shared" si="26"/>
        <v>13.348180961587881</v>
      </c>
      <c r="AJ10" s="54">
        <f t="shared" si="27"/>
        <v>13.793609809224293</v>
      </c>
      <c r="AK10" s="54">
        <f t="shared" si="28"/>
        <v>14.239038656860707</v>
      </c>
      <c r="AL10" s="54">
        <f t="shared" si="29"/>
        <v>14.684467504497118</v>
      </c>
      <c r="AM10" s="54">
        <f t="shared" si="30"/>
        <v>15.129896352133532</v>
      </c>
      <c r="AN10" s="54">
        <f t="shared" si="31"/>
        <v>15.575325199769942</v>
      </c>
      <c r="AO10" s="54">
        <f t="shared" si="32"/>
        <v>16.020754047406356</v>
      </c>
      <c r="AP10" s="54">
        <f t="shared" si="33"/>
        <v>16.46618289504277</v>
      </c>
      <c r="AQ10" s="54">
        <f t="shared" si="34"/>
        <v>16.911611742679181</v>
      </c>
      <c r="AR10" s="54">
        <f t="shared" si="35"/>
        <v>17.357040590315595</v>
      </c>
      <c r="AS10" s="54">
        <f t="shared" si="36"/>
        <v>17.802469437952006</v>
      </c>
      <c r="AT10" s="54">
        <f t="shared" si="37"/>
        <v>18.24789828558842</v>
      </c>
      <c r="AU10" s="54">
        <f t="shared" si="38"/>
        <v>18.693327133224834</v>
      </c>
      <c r="AV10" s="68">
        <f>VLOOKUP(AV$3,Data_Enersys_VRLA!$A$131:$E$150,3)</f>
        <v>19.138755980861244</v>
      </c>
      <c r="AW10" s="54">
        <f t="shared" si="42"/>
        <v>19.584184828497655</v>
      </c>
      <c r="AX10" s="54">
        <f t="shared" si="43"/>
        <v>20.029613676134066</v>
      </c>
      <c r="AY10" s="54">
        <f t="shared" si="43"/>
        <v>20.475042523770476</v>
      </c>
      <c r="AZ10" s="54">
        <f t="shared" si="43"/>
        <v>20.920471371406887</v>
      </c>
      <c r="BA10" s="54">
        <f t="shared" si="43"/>
        <v>21.365900219043297</v>
      </c>
      <c r="BB10" s="54">
        <f t="shared" si="43"/>
        <v>21.811329066679708</v>
      </c>
      <c r="BC10" s="54">
        <f t="shared" si="43"/>
        <v>22.256757914316118</v>
      </c>
      <c r="BD10" s="54">
        <f t="shared" si="43"/>
        <v>22.702186761952529</v>
      </c>
      <c r="BE10" s="54">
        <f t="shared" si="43"/>
        <v>23.147615609588939</v>
      </c>
      <c r="BF10" s="54">
        <f t="shared" si="43"/>
        <v>23.59304445722535</v>
      </c>
      <c r="BG10" s="54">
        <f t="shared" si="43"/>
        <v>24.03847330486176</v>
      </c>
      <c r="BH10" s="54">
        <f t="shared" si="43"/>
        <v>24.483902152498171</v>
      </c>
      <c r="BI10" s="54">
        <f t="shared" si="43"/>
        <v>24.929331000134582</v>
      </c>
      <c r="BJ10" s="54">
        <f t="shared" si="43"/>
        <v>25.374759847770992</v>
      </c>
      <c r="BK10" s="54">
        <f t="shared" si="43"/>
        <v>25.820188695407403</v>
      </c>
      <c r="BL10" s="54">
        <f t="shared" si="43"/>
        <v>26.265617543043813</v>
      </c>
      <c r="BM10" s="54">
        <f t="shared" si="43"/>
        <v>26.711046390680224</v>
      </c>
      <c r="BN10" s="54">
        <f t="shared" si="43"/>
        <v>27.156475238316634</v>
      </c>
      <c r="BO10" s="54">
        <f t="shared" si="43"/>
        <v>27.601904085953045</v>
      </c>
      <c r="BP10" s="54">
        <f t="shared" si="43"/>
        <v>28.047332933589455</v>
      </c>
      <c r="BQ10" s="54">
        <f t="shared" si="43"/>
        <v>28.492761781225866</v>
      </c>
      <c r="BR10" s="54">
        <f t="shared" si="43"/>
        <v>28.938190628862277</v>
      </c>
      <c r="BS10" s="54">
        <f t="shared" si="43"/>
        <v>29.383619476498687</v>
      </c>
      <c r="BT10" s="54">
        <f t="shared" si="43"/>
        <v>29.829048324135098</v>
      </c>
      <c r="BU10" s="54">
        <f t="shared" si="43"/>
        <v>30.274477171771508</v>
      </c>
      <c r="BV10" s="54">
        <f t="shared" si="43"/>
        <v>30.719906019407919</v>
      </c>
      <c r="BW10" s="54">
        <f t="shared" si="43"/>
        <v>31.165334867044329</v>
      </c>
      <c r="BX10" s="54">
        <f t="shared" si="43"/>
        <v>31.61076371468074</v>
      </c>
      <c r="BY10" s="54">
        <f t="shared" si="43"/>
        <v>32.05619256231715</v>
      </c>
      <c r="BZ10" s="54">
        <f t="shared" si="43"/>
        <v>32.501621409953557</v>
      </c>
      <c r="CA10" s="54">
        <f t="shared" si="43"/>
        <v>32.947050257589964</v>
      </c>
      <c r="CB10" s="54">
        <f t="shared" si="43"/>
        <v>33.392479105226371</v>
      </c>
      <c r="CC10" s="54">
        <f t="shared" si="43"/>
        <v>33.837907952862778</v>
      </c>
      <c r="CD10" s="54">
        <f t="shared" si="43"/>
        <v>34.283336800499185</v>
      </c>
      <c r="CE10" s="54">
        <f t="shared" si="43"/>
        <v>34.728765648135592</v>
      </c>
      <c r="CF10" s="54">
        <f t="shared" si="43"/>
        <v>35.174194495771999</v>
      </c>
      <c r="CG10" s="54">
        <f t="shared" si="43"/>
        <v>35.619623343408406</v>
      </c>
      <c r="CH10" s="54">
        <f t="shared" si="43"/>
        <v>36.065052191044813</v>
      </c>
      <c r="CI10" s="54">
        <f t="shared" si="43"/>
        <v>36.51048103868122</v>
      </c>
      <c r="CJ10" s="54">
        <f t="shared" si="43"/>
        <v>36.955909886317627</v>
      </c>
      <c r="CK10" s="54">
        <f t="shared" si="43"/>
        <v>37.401338733954034</v>
      </c>
      <c r="CL10" s="54">
        <f t="shared" si="43"/>
        <v>37.846767581590441</v>
      </c>
      <c r="CM10" s="54">
        <f t="shared" si="43"/>
        <v>38.292196429226848</v>
      </c>
      <c r="CN10" s="54">
        <f t="shared" si="43"/>
        <v>38.737625276863255</v>
      </c>
      <c r="CO10" s="54">
        <f t="shared" si="43"/>
        <v>39.183054124499662</v>
      </c>
      <c r="CP10" s="54">
        <f t="shared" si="43"/>
        <v>39.628482972136069</v>
      </c>
      <c r="CQ10" s="54">
        <f t="shared" si="43"/>
        <v>40.073911819772476</v>
      </c>
      <c r="CR10" s="54">
        <f t="shared" si="43"/>
        <v>40.519340667408883</v>
      </c>
      <c r="CS10" s="54">
        <f t="shared" si="43"/>
        <v>40.96476951504529</v>
      </c>
      <c r="CT10" s="54">
        <f t="shared" si="43"/>
        <v>41.410198362681697</v>
      </c>
      <c r="CU10" s="54">
        <f t="shared" si="43"/>
        <v>41.855627210318104</v>
      </c>
      <c r="CV10" s="54">
        <f t="shared" si="43"/>
        <v>42.301056057954511</v>
      </c>
      <c r="CW10" s="54">
        <f t="shared" si="43"/>
        <v>42.746484905590918</v>
      </c>
      <c r="CX10" s="54">
        <f t="shared" si="43"/>
        <v>43.191913753227325</v>
      </c>
      <c r="CY10" s="54">
        <f t="shared" si="43"/>
        <v>43.637342600863732</v>
      </c>
      <c r="CZ10" s="54">
        <f t="shared" si="43"/>
        <v>44.082771448500139</v>
      </c>
      <c r="DA10" s="54">
        <f t="shared" si="43"/>
        <v>44.528200296136546</v>
      </c>
      <c r="DB10" s="54">
        <f t="shared" si="43"/>
        <v>44.973629143772953</v>
      </c>
      <c r="DC10" s="54">
        <f t="shared" si="43"/>
        <v>45.41905799140936</v>
      </c>
      <c r="DD10" s="54">
        <f t="shared" si="43"/>
        <v>45.864486839045767</v>
      </c>
      <c r="DE10" s="54">
        <f t="shared" si="43"/>
        <v>46.309915686682174</v>
      </c>
      <c r="DF10" s="54">
        <f t="shared" si="43"/>
        <v>46.755344534318581</v>
      </c>
      <c r="DG10" s="54">
        <f t="shared" si="43"/>
        <v>47.200773381954988</v>
      </c>
      <c r="DH10" s="54">
        <f t="shared" si="43"/>
        <v>47.646202229591395</v>
      </c>
      <c r="DI10" s="54">
        <f t="shared" ref="DI10:FT13" si="46">DH10+($AV10-$AU10)</f>
        <v>48.091631077227802</v>
      </c>
      <c r="DJ10" s="54">
        <f t="shared" si="46"/>
        <v>48.537059924864209</v>
      </c>
      <c r="DK10" s="54">
        <f t="shared" si="46"/>
        <v>48.982488772500616</v>
      </c>
      <c r="DL10" s="54">
        <f t="shared" si="46"/>
        <v>49.427917620137023</v>
      </c>
      <c r="DM10" s="54">
        <f t="shared" si="46"/>
        <v>49.87334646777343</v>
      </c>
      <c r="DN10" s="54">
        <f t="shared" si="46"/>
        <v>50.318775315409837</v>
      </c>
      <c r="DO10" s="54">
        <f t="shared" si="46"/>
        <v>50.764204163046244</v>
      </c>
      <c r="DP10" s="54">
        <f t="shared" si="46"/>
        <v>51.209633010682651</v>
      </c>
      <c r="DQ10" s="54">
        <f t="shared" si="46"/>
        <v>51.655061858319058</v>
      </c>
      <c r="DR10" s="54">
        <f t="shared" si="46"/>
        <v>52.100490705955465</v>
      </c>
      <c r="DS10" s="54">
        <f t="shared" si="46"/>
        <v>52.545919553591872</v>
      </c>
      <c r="DT10" s="54">
        <f t="shared" si="46"/>
        <v>52.991348401228279</v>
      </c>
      <c r="DU10" s="54">
        <f t="shared" si="46"/>
        <v>53.436777248864686</v>
      </c>
      <c r="DV10" s="54">
        <f t="shared" si="46"/>
        <v>53.882206096501093</v>
      </c>
      <c r="DW10" s="54">
        <f t="shared" si="46"/>
        <v>54.3276349441375</v>
      </c>
      <c r="DX10" s="54">
        <f t="shared" si="46"/>
        <v>54.773063791773907</v>
      </c>
      <c r="DY10" s="54">
        <f t="shared" si="46"/>
        <v>55.218492639410314</v>
      </c>
      <c r="DZ10" s="54">
        <f t="shared" si="46"/>
        <v>55.663921487046721</v>
      </c>
      <c r="EA10" s="54">
        <f t="shared" si="46"/>
        <v>56.109350334683128</v>
      </c>
      <c r="EB10" s="54">
        <f t="shared" si="46"/>
        <v>56.554779182319535</v>
      </c>
      <c r="EC10" s="54">
        <f t="shared" si="46"/>
        <v>57.000208029955942</v>
      </c>
      <c r="ED10" s="54">
        <f t="shared" si="46"/>
        <v>57.445636877592349</v>
      </c>
      <c r="EE10" s="54">
        <f t="shared" si="46"/>
        <v>57.891065725228756</v>
      </c>
      <c r="EF10" s="54">
        <f t="shared" si="46"/>
        <v>58.336494572865163</v>
      </c>
      <c r="EG10" s="54">
        <f t="shared" si="46"/>
        <v>58.78192342050157</v>
      </c>
      <c r="EH10" s="54">
        <f t="shared" si="46"/>
        <v>59.227352268137977</v>
      </c>
      <c r="EI10" s="54">
        <f t="shared" si="46"/>
        <v>59.672781115774384</v>
      </c>
      <c r="EJ10" s="54">
        <f t="shared" si="46"/>
        <v>60.118209963410791</v>
      </c>
      <c r="EK10" s="54">
        <f t="shared" si="46"/>
        <v>60.563638811047198</v>
      </c>
      <c r="EL10" s="54">
        <f t="shared" si="46"/>
        <v>61.009067658683605</v>
      </c>
      <c r="EM10" s="54">
        <f t="shared" si="46"/>
        <v>61.454496506320012</v>
      </c>
      <c r="EN10" s="54">
        <f t="shared" si="46"/>
        <v>61.899925353956419</v>
      </c>
      <c r="EO10" s="54">
        <f t="shared" si="46"/>
        <v>62.345354201592826</v>
      </c>
      <c r="EP10" s="54">
        <f t="shared" si="46"/>
        <v>62.790783049229233</v>
      </c>
      <c r="EQ10" s="54">
        <f t="shared" si="46"/>
        <v>63.23621189686564</v>
      </c>
      <c r="ER10" s="54">
        <f t="shared" si="46"/>
        <v>63.681640744502047</v>
      </c>
      <c r="ES10" s="54">
        <f t="shared" si="46"/>
        <v>64.127069592138454</v>
      </c>
      <c r="ET10" s="54">
        <f t="shared" si="46"/>
        <v>64.572498439774861</v>
      </c>
      <c r="EU10" s="54">
        <f t="shared" si="46"/>
        <v>65.017927287411268</v>
      </c>
      <c r="EV10" s="54">
        <f t="shared" si="46"/>
        <v>65.463356135047675</v>
      </c>
      <c r="EW10" s="54">
        <f t="shared" si="46"/>
        <v>65.908784982684082</v>
      </c>
      <c r="EX10" s="54">
        <f t="shared" si="46"/>
        <v>66.354213830320489</v>
      </c>
      <c r="EY10" s="54">
        <f t="shared" si="46"/>
        <v>66.799642677956896</v>
      </c>
      <c r="EZ10" s="54">
        <f t="shared" si="46"/>
        <v>67.245071525593303</v>
      </c>
      <c r="FA10" s="54">
        <f t="shared" si="46"/>
        <v>67.69050037322971</v>
      </c>
      <c r="FB10" s="54">
        <f t="shared" si="46"/>
        <v>68.135929220866117</v>
      </c>
      <c r="FC10" s="54">
        <f t="shared" si="46"/>
        <v>68.581358068502524</v>
      </c>
      <c r="FD10" s="54">
        <f t="shared" si="46"/>
        <v>69.026786916138931</v>
      </c>
      <c r="FE10" s="54">
        <f t="shared" si="46"/>
        <v>69.472215763775338</v>
      </c>
      <c r="FF10" s="54">
        <f t="shared" si="46"/>
        <v>69.917644611411745</v>
      </c>
      <c r="FG10" s="54">
        <f t="shared" si="46"/>
        <v>70.363073459048152</v>
      </c>
      <c r="FH10" s="54">
        <f t="shared" si="46"/>
        <v>70.808502306684559</v>
      </c>
      <c r="FI10" s="54">
        <f t="shared" si="46"/>
        <v>71.253931154320966</v>
      </c>
      <c r="FJ10" s="54">
        <f t="shared" si="46"/>
        <v>71.699360001957373</v>
      </c>
      <c r="FK10" s="54">
        <f t="shared" si="46"/>
        <v>72.14478884959378</v>
      </c>
      <c r="FL10" s="54">
        <f t="shared" si="46"/>
        <v>72.590217697230187</v>
      </c>
      <c r="FM10" s="54">
        <f t="shared" si="46"/>
        <v>73.035646544866594</v>
      </c>
      <c r="FN10" s="54">
        <f t="shared" si="46"/>
        <v>73.481075392503001</v>
      </c>
      <c r="FO10" s="54">
        <f t="shared" si="46"/>
        <v>73.926504240139408</v>
      </c>
      <c r="FP10" s="54">
        <f t="shared" si="46"/>
        <v>74.371933087775815</v>
      </c>
      <c r="FQ10" s="54">
        <f t="shared" si="46"/>
        <v>74.817361935412222</v>
      </c>
      <c r="FR10" s="54">
        <f t="shared" si="46"/>
        <v>75.262790783048629</v>
      </c>
      <c r="FS10" s="54">
        <f t="shared" si="46"/>
        <v>75.708219630685036</v>
      </c>
      <c r="FT10" s="54">
        <f t="shared" si="46"/>
        <v>76.153648478321443</v>
      </c>
      <c r="FU10" s="54">
        <f t="shared" si="45"/>
        <v>76.59907732595785</v>
      </c>
      <c r="FV10" s="54">
        <f t="shared" si="44"/>
        <v>77.044506173594257</v>
      </c>
      <c r="FW10" s="54">
        <f t="shared" si="44"/>
        <v>77.489935021230664</v>
      </c>
      <c r="FX10" s="54">
        <f t="shared" si="44"/>
        <v>77.935363868867071</v>
      </c>
      <c r="FY10" s="54">
        <f t="shared" si="44"/>
        <v>78.380792716503478</v>
      </c>
      <c r="FZ10" s="54">
        <f t="shared" si="44"/>
        <v>78.826221564139885</v>
      </c>
      <c r="GA10" s="54">
        <f t="shared" si="44"/>
        <v>79.271650411776292</v>
      </c>
      <c r="GB10" s="54">
        <f t="shared" si="44"/>
        <v>79.717079259412699</v>
      </c>
      <c r="GC10" s="54">
        <f t="shared" si="44"/>
        <v>80.162508107049106</v>
      </c>
      <c r="GD10" s="54">
        <f t="shared" si="44"/>
        <v>80.607936954685513</v>
      </c>
      <c r="GE10" s="54">
        <f t="shared" si="44"/>
        <v>81.05336580232192</v>
      </c>
      <c r="GF10" s="54">
        <f t="shared" si="44"/>
        <v>81.498794649958327</v>
      </c>
      <c r="GG10" s="54">
        <f t="shared" si="44"/>
        <v>81.944223497594734</v>
      </c>
      <c r="GH10" s="54">
        <f t="shared" si="44"/>
        <v>82.389652345231141</v>
      </c>
      <c r="GI10" s="54">
        <f t="shared" si="44"/>
        <v>82.835081192867548</v>
      </c>
      <c r="GJ10" s="54">
        <f t="shared" si="44"/>
        <v>83.280510040503955</v>
      </c>
      <c r="GK10" s="54">
        <f t="shared" si="44"/>
        <v>83.725938888140362</v>
      </c>
      <c r="GL10" s="54">
        <f t="shared" si="44"/>
        <v>84.171367735776769</v>
      </c>
      <c r="GM10" s="54">
        <f t="shared" si="44"/>
        <v>84.616796583413176</v>
      </c>
      <c r="GN10" s="54">
        <f t="shared" si="44"/>
        <v>85.062225431049583</v>
      </c>
      <c r="GO10" s="54">
        <f t="shared" si="44"/>
        <v>85.50765427868599</v>
      </c>
      <c r="GP10" s="54">
        <f t="shared" si="44"/>
        <v>85.953083126322397</v>
      </c>
      <c r="GQ10" s="54">
        <f t="shared" si="44"/>
        <v>86.398511973958804</v>
      </c>
      <c r="GR10" s="54">
        <f t="shared" si="44"/>
        <v>86.843940821595211</v>
      </c>
      <c r="GS10" s="70"/>
    </row>
    <row r="11" spans="1:201" x14ac:dyDescent="0.25">
      <c r="A11" s="30" t="s">
        <v>76</v>
      </c>
      <c r="B11" s="54">
        <f t="shared" si="10"/>
        <v>0.49515738498789347</v>
      </c>
      <c r="C11" s="54">
        <f t="shared" si="10"/>
        <v>0.49515738498789347</v>
      </c>
      <c r="D11" s="54">
        <f t="shared" si="10"/>
        <v>0.49515738498789347</v>
      </c>
      <c r="E11" s="54">
        <f t="shared" si="10"/>
        <v>0.49515738498789347</v>
      </c>
      <c r="F11" s="54">
        <f t="shared" si="10"/>
        <v>0.49515738498789347</v>
      </c>
      <c r="G11" s="54">
        <f t="shared" si="10"/>
        <v>0.49515738498789347</v>
      </c>
      <c r="H11" s="68">
        <f>VLOOKUP(H$3,Data_Enersys_VRLA!$A$156:$E$175,3)</f>
        <v>0.49515738498789347</v>
      </c>
      <c r="I11" s="68">
        <f>VLOOKUP(I$3,Data_Enersys_VRLA!$A$156:$E$175,3)</f>
        <v>0.657556270096463</v>
      </c>
      <c r="J11" s="68">
        <f>VLOOKUP(J$3,Data_Enersys_VRLA!$A$156:$E$175,3)</f>
        <v>0.81799999999999995</v>
      </c>
      <c r="K11" s="69">
        <f t="shared" si="11"/>
        <v>1.0686774193548387</v>
      </c>
      <c r="L11" s="68">
        <f>VLOOKUP(L$3,Data_Enersys_VRLA!$A$156:$E$175,3)</f>
        <v>1.3193548387096774</v>
      </c>
      <c r="M11" s="69">
        <f t="shared" si="12"/>
        <v>1.4452683710346674</v>
      </c>
      <c r="N11" s="69">
        <f t="shared" si="13"/>
        <v>1.5711819033596572</v>
      </c>
      <c r="O11" s="68">
        <f>VLOOKUP(O$3,Data_Enersys_VRLA!$A$156:$E$175,3)</f>
        <v>1.6970954356846473</v>
      </c>
      <c r="P11" s="54">
        <f t="shared" si="14"/>
        <v>2.7316048080817343</v>
      </c>
      <c r="Q11" s="68">
        <f>VLOOKUP(Q$3,Data_Enersys_VRLA!$A$156:$E$175,3)</f>
        <v>3.7661141804788216</v>
      </c>
      <c r="R11" s="68">
        <f>VLOOKUP(R$3,Data_Enersys_VRLA!$A$156:$E$175,3)</f>
        <v>5.4460719041278303</v>
      </c>
      <c r="S11" s="54">
        <f t="shared" si="15"/>
        <v>6.2127970442140859</v>
      </c>
      <c r="T11" s="68">
        <f>VLOOKUP(T$3,Data_Enersys_VRLA!$A$156:$E$175,3)</f>
        <v>6.9795221843003414</v>
      </c>
      <c r="U11" s="54">
        <f t="shared" si="16"/>
        <v>7.4995650137187981</v>
      </c>
      <c r="V11" s="68">
        <f>VLOOKUP(V$3,Data_Enersys_VRLA!$A$156:$E$175,3)</f>
        <v>8.0196078431372548</v>
      </c>
      <c r="W11" s="54">
        <f t="shared" si="17"/>
        <v>8.0916402489139365</v>
      </c>
      <c r="X11" s="68">
        <f>VLOOKUP(X$3,Data_Enersys_VRLA!$A$156:$E$175,3)</f>
        <v>8.1636726546906182</v>
      </c>
      <c r="Y11" s="54">
        <f t="shared" si="18"/>
        <v>9.0454285603550169</v>
      </c>
      <c r="Z11" s="68">
        <f>VLOOKUP(Z$3,Data_Enersys_VRLA!$A$156:$E$175,3)</f>
        <v>9.9271844660194173</v>
      </c>
      <c r="AA11" s="54">
        <f t="shared" si="19"/>
        <v>10.038033920354621</v>
      </c>
      <c r="AB11" s="68">
        <f>VLOOKUP(AB$3,Data_Enersys_VRLA!$A$156:$E$175,3)</f>
        <v>10.148883374689827</v>
      </c>
      <c r="AC11" s="54">
        <f t="shared" si="20"/>
        <v>10.71775499542902</v>
      </c>
      <c r="AD11" s="54">
        <f t="shared" si="21"/>
        <v>11.286626616168213</v>
      </c>
      <c r="AE11" s="54">
        <f t="shared" si="22"/>
        <v>11.855498236907406</v>
      </c>
      <c r="AF11" s="54">
        <f t="shared" si="23"/>
        <v>12.4243698576466</v>
      </c>
      <c r="AG11" s="54">
        <f t="shared" si="24"/>
        <v>12.993241478385791</v>
      </c>
      <c r="AH11" s="54">
        <f t="shared" si="25"/>
        <v>13.562113099124986</v>
      </c>
      <c r="AI11" s="54">
        <f t="shared" si="26"/>
        <v>14.130984719864177</v>
      </c>
      <c r="AJ11" s="54">
        <f t="shared" si="27"/>
        <v>14.69985634060337</v>
      </c>
      <c r="AK11" s="54">
        <f t="shared" si="28"/>
        <v>15.268727961342563</v>
      </c>
      <c r="AL11" s="54">
        <f t="shared" si="29"/>
        <v>15.837599582081756</v>
      </c>
      <c r="AM11" s="54">
        <f t="shared" si="30"/>
        <v>16.406471202820949</v>
      </c>
      <c r="AN11" s="54">
        <f t="shared" si="31"/>
        <v>16.97534282356014</v>
      </c>
      <c r="AO11" s="54">
        <f t="shared" si="32"/>
        <v>17.544214444299335</v>
      </c>
      <c r="AP11" s="54">
        <f t="shared" si="33"/>
        <v>18.11308606503853</v>
      </c>
      <c r="AQ11" s="54">
        <f t="shared" si="34"/>
        <v>18.681957685777718</v>
      </c>
      <c r="AR11" s="54">
        <f t="shared" si="35"/>
        <v>19.250829306516913</v>
      </c>
      <c r="AS11" s="54">
        <f t="shared" si="36"/>
        <v>19.819700927256108</v>
      </c>
      <c r="AT11" s="54">
        <f t="shared" si="37"/>
        <v>20.388572547995299</v>
      </c>
      <c r="AU11" s="54">
        <f t="shared" si="38"/>
        <v>20.95744416873449</v>
      </c>
      <c r="AV11" s="68">
        <f>VLOOKUP(AV$3,Data_Enersys_VRLA!$A$156:$E$175,3)</f>
        <v>21.526315789473685</v>
      </c>
      <c r="AW11" s="54">
        <f t="shared" si="42"/>
        <v>22.09518741021288</v>
      </c>
      <c r="AX11" s="54">
        <f t="shared" ref="AX11:DI14" si="47">AW11+($AV11-$AU11)</f>
        <v>22.664059030952075</v>
      </c>
      <c r="AY11" s="54">
        <f t="shared" si="47"/>
        <v>23.232930651691269</v>
      </c>
      <c r="AZ11" s="54">
        <f t="shared" si="47"/>
        <v>23.801802272430464</v>
      </c>
      <c r="BA11" s="54">
        <f t="shared" si="47"/>
        <v>24.370673893169659</v>
      </c>
      <c r="BB11" s="54">
        <f t="shared" si="47"/>
        <v>24.939545513908854</v>
      </c>
      <c r="BC11" s="54">
        <f t="shared" si="47"/>
        <v>25.508417134648049</v>
      </c>
      <c r="BD11" s="54">
        <f t="shared" si="47"/>
        <v>26.077288755387244</v>
      </c>
      <c r="BE11" s="54">
        <f t="shared" si="47"/>
        <v>26.646160376126439</v>
      </c>
      <c r="BF11" s="54">
        <f t="shared" si="47"/>
        <v>27.215031996865633</v>
      </c>
      <c r="BG11" s="54">
        <f t="shared" si="47"/>
        <v>27.783903617604828</v>
      </c>
      <c r="BH11" s="54">
        <f t="shared" si="47"/>
        <v>28.352775238344023</v>
      </c>
      <c r="BI11" s="54">
        <f t="shared" si="47"/>
        <v>28.921646859083218</v>
      </c>
      <c r="BJ11" s="54">
        <f t="shared" si="47"/>
        <v>29.490518479822413</v>
      </c>
      <c r="BK11" s="54">
        <f t="shared" si="47"/>
        <v>30.059390100561608</v>
      </c>
      <c r="BL11" s="54">
        <f t="shared" si="47"/>
        <v>30.628261721300802</v>
      </c>
      <c r="BM11" s="54">
        <f t="shared" si="47"/>
        <v>31.197133342039997</v>
      </c>
      <c r="BN11" s="54">
        <f t="shared" si="47"/>
        <v>31.766004962779192</v>
      </c>
      <c r="BO11" s="54">
        <f t="shared" si="47"/>
        <v>32.334876583518387</v>
      </c>
      <c r="BP11" s="54">
        <f t="shared" si="47"/>
        <v>32.903748204257582</v>
      </c>
      <c r="BQ11" s="54">
        <f t="shared" si="47"/>
        <v>33.472619824996777</v>
      </c>
      <c r="BR11" s="54">
        <f t="shared" si="47"/>
        <v>34.041491445735971</v>
      </c>
      <c r="BS11" s="54">
        <f t="shared" si="47"/>
        <v>34.610363066475166</v>
      </c>
      <c r="BT11" s="54">
        <f t="shared" si="47"/>
        <v>35.179234687214361</v>
      </c>
      <c r="BU11" s="54">
        <f t="shared" si="47"/>
        <v>35.748106307953556</v>
      </c>
      <c r="BV11" s="54">
        <f t="shared" si="47"/>
        <v>36.316977928692751</v>
      </c>
      <c r="BW11" s="54">
        <f t="shared" si="47"/>
        <v>36.885849549431946</v>
      </c>
      <c r="BX11" s="54">
        <f t="shared" si="47"/>
        <v>37.45472117017114</v>
      </c>
      <c r="BY11" s="54">
        <f t="shared" si="47"/>
        <v>38.023592790910335</v>
      </c>
      <c r="BZ11" s="54">
        <f t="shared" si="47"/>
        <v>38.59246441164953</v>
      </c>
      <c r="CA11" s="54">
        <f t="shared" si="47"/>
        <v>39.161336032388725</v>
      </c>
      <c r="CB11" s="54">
        <f t="shared" si="47"/>
        <v>39.73020765312792</v>
      </c>
      <c r="CC11" s="54">
        <f t="shared" si="47"/>
        <v>40.299079273867115</v>
      </c>
      <c r="CD11" s="54">
        <f t="shared" si="47"/>
        <v>40.867950894606309</v>
      </c>
      <c r="CE11" s="54">
        <f t="shared" si="47"/>
        <v>41.436822515345504</v>
      </c>
      <c r="CF11" s="54">
        <f t="shared" si="47"/>
        <v>42.005694136084699</v>
      </c>
      <c r="CG11" s="54">
        <f t="shared" si="47"/>
        <v>42.574565756823894</v>
      </c>
      <c r="CH11" s="54">
        <f t="shared" si="47"/>
        <v>43.143437377563089</v>
      </c>
      <c r="CI11" s="54">
        <f t="shared" si="47"/>
        <v>43.712308998302284</v>
      </c>
      <c r="CJ11" s="54">
        <f t="shared" si="47"/>
        <v>44.281180619041479</v>
      </c>
      <c r="CK11" s="54">
        <f t="shared" si="47"/>
        <v>44.850052239780673</v>
      </c>
      <c r="CL11" s="54">
        <f t="shared" si="47"/>
        <v>45.418923860519868</v>
      </c>
      <c r="CM11" s="54">
        <f t="shared" si="47"/>
        <v>45.987795481259063</v>
      </c>
      <c r="CN11" s="54">
        <f t="shared" si="47"/>
        <v>46.556667101998258</v>
      </c>
      <c r="CO11" s="54">
        <f t="shared" si="47"/>
        <v>47.125538722737453</v>
      </c>
      <c r="CP11" s="54">
        <f t="shared" si="47"/>
        <v>47.694410343476648</v>
      </c>
      <c r="CQ11" s="54">
        <f t="shared" si="47"/>
        <v>48.263281964215842</v>
      </c>
      <c r="CR11" s="54">
        <f t="shared" si="47"/>
        <v>48.832153584955037</v>
      </c>
      <c r="CS11" s="54">
        <f t="shared" si="47"/>
        <v>49.401025205694232</v>
      </c>
      <c r="CT11" s="54">
        <f t="shared" si="47"/>
        <v>49.969896826433427</v>
      </c>
      <c r="CU11" s="54">
        <f t="shared" si="47"/>
        <v>50.538768447172622</v>
      </c>
      <c r="CV11" s="54">
        <f t="shared" si="47"/>
        <v>51.107640067911817</v>
      </c>
      <c r="CW11" s="54">
        <f t="shared" si="47"/>
        <v>51.676511688651011</v>
      </c>
      <c r="CX11" s="54">
        <f t="shared" si="47"/>
        <v>52.245383309390206</v>
      </c>
      <c r="CY11" s="54">
        <f t="shared" si="47"/>
        <v>52.814254930129401</v>
      </c>
      <c r="CZ11" s="54">
        <f t="shared" si="47"/>
        <v>53.383126550868596</v>
      </c>
      <c r="DA11" s="54">
        <f t="shared" si="47"/>
        <v>53.951998171607791</v>
      </c>
      <c r="DB11" s="54">
        <f t="shared" si="47"/>
        <v>54.520869792346986</v>
      </c>
      <c r="DC11" s="54">
        <f t="shared" si="47"/>
        <v>55.08974141308618</v>
      </c>
      <c r="DD11" s="54">
        <f t="shared" si="47"/>
        <v>55.658613033825375</v>
      </c>
      <c r="DE11" s="54">
        <f t="shared" si="47"/>
        <v>56.22748465456457</v>
      </c>
      <c r="DF11" s="54">
        <f t="shared" si="47"/>
        <v>56.796356275303765</v>
      </c>
      <c r="DG11" s="54">
        <f t="shared" si="47"/>
        <v>57.36522789604296</v>
      </c>
      <c r="DH11" s="54">
        <f t="shared" si="47"/>
        <v>57.934099516782155</v>
      </c>
      <c r="DI11" s="54">
        <f t="shared" si="47"/>
        <v>58.502971137521349</v>
      </c>
      <c r="DJ11" s="54">
        <f t="shared" si="46"/>
        <v>59.071842758260544</v>
      </c>
      <c r="DK11" s="54">
        <f t="shared" si="46"/>
        <v>59.640714378999739</v>
      </c>
      <c r="DL11" s="54">
        <f t="shared" si="46"/>
        <v>60.209585999738934</v>
      </c>
      <c r="DM11" s="54">
        <f t="shared" si="46"/>
        <v>60.778457620478129</v>
      </c>
      <c r="DN11" s="54">
        <f t="shared" si="46"/>
        <v>61.347329241217324</v>
      </c>
      <c r="DO11" s="54">
        <f t="shared" si="46"/>
        <v>61.916200861956519</v>
      </c>
      <c r="DP11" s="54">
        <f t="shared" si="46"/>
        <v>62.485072482695713</v>
      </c>
      <c r="DQ11" s="54">
        <f t="shared" si="46"/>
        <v>63.053944103434908</v>
      </c>
      <c r="DR11" s="54">
        <f t="shared" si="46"/>
        <v>63.622815724174103</v>
      </c>
      <c r="DS11" s="54">
        <f t="shared" si="46"/>
        <v>64.191687344913305</v>
      </c>
      <c r="DT11" s="54">
        <f t="shared" si="46"/>
        <v>64.760558965652507</v>
      </c>
      <c r="DU11" s="54">
        <f t="shared" si="46"/>
        <v>65.329430586391709</v>
      </c>
      <c r="DV11" s="54">
        <f t="shared" si="46"/>
        <v>65.898302207130911</v>
      </c>
      <c r="DW11" s="54">
        <f t="shared" si="46"/>
        <v>66.467173827870113</v>
      </c>
      <c r="DX11" s="54">
        <f t="shared" si="46"/>
        <v>67.036045448609315</v>
      </c>
      <c r="DY11" s="54">
        <f t="shared" si="46"/>
        <v>67.604917069348517</v>
      </c>
      <c r="DZ11" s="54">
        <f t="shared" si="46"/>
        <v>68.173788690087719</v>
      </c>
      <c r="EA11" s="54">
        <f t="shared" si="46"/>
        <v>68.742660310826921</v>
      </c>
      <c r="EB11" s="54">
        <f t="shared" si="46"/>
        <v>69.311531931566122</v>
      </c>
      <c r="EC11" s="54">
        <f t="shared" si="46"/>
        <v>69.880403552305324</v>
      </c>
      <c r="ED11" s="54">
        <f t="shared" si="46"/>
        <v>70.449275173044526</v>
      </c>
      <c r="EE11" s="54">
        <f t="shared" si="46"/>
        <v>71.018146793783728</v>
      </c>
      <c r="EF11" s="54">
        <f t="shared" si="46"/>
        <v>71.58701841452293</v>
      </c>
      <c r="EG11" s="54">
        <f t="shared" si="46"/>
        <v>72.155890035262132</v>
      </c>
      <c r="EH11" s="54">
        <f t="shared" si="46"/>
        <v>72.724761656001334</v>
      </c>
      <c r="EI11" s="54">
        <f t="shared" si="46"/>
        <v>73.293633276740536</v>
      </c>
      <c r="EJ11" s="54">
        <f t="shared" si="46"/>
        <v>73.862504897479738</v>
      </c>
      <c r="EK11" s="54">
        <f t="shared" si="46"/>
        <v>74.43137651821894</v>
      </c>
      <c r="EL11" s="54">
        <f t="shared" si="46"/>
        <v>75.000248138958142</v>
      </c>
      <c r="EM11" s="54">
        <f t="shared" si="46"/>
        <v>75.569119759697344</v>
      </c>
      <c r="EN11" s="54">
        <f t="shared" si="46"/>
        <v>76.137991380436546</v>
      </c>
      <c r="EO11" s="54">
        <f t="shared" si="46"/>
        <v>76.706863001175748</v>
      </c>
      <c r="EP11" s="54">
        <f t="shared" si="46"/>
        <v>77.27573462191495</v>
      </c>
      <c r="EQ11" s="54">
        <f t="shared" si="46"/>
        <v>77.844606242654152</v>
      </c>
      <c r="ER11" s="54">
        <f t="shared" si="46"/>
        <v>78.413477863393354</v>
      </c>
      <c r="ES11" s="54">
        <f t="shared" si="46"/>
        <v>78.982349484132556</v>
      </c>
      <c r="ET11" s="54">
        <f t="shared" si="46"/>
        <v>79.551221104871757</v>
      </c>
      <c r="EU11" s="54">
        <f t="shared" si="46"/>
        <v>80.120092725610959</v>
      </c>
      <c r="EV11" s="54">
        <f t="shared" si="46"/>
        <v>80.688964346350161</v>
      </c>
      <c r="EW11" s="54">
        <f t="shared" si="46"/>
        <v>81.257835967089363</v>
      </c>
      <c r="EX11" s="54">
        <f t="shared" si="46"/>
        <v>81.826707587828565</v>
      </c>
      <c r="EY11" s="54">
        <f t="shared" si="46"/>
        <v>82.395579208567767</v>
      </c>
      <c r="EZ11" s="54">
        <f t="shared" si="46"/>
        <v>82.964450829306969</v>
      </c>
      <c r="FA11" s="54">
        <f t="shared" si="46"/>
        <v>83.533322450046171</v>
      </c>
      <c r="FB11" s="54">
        <f t="shared" si="46"/>
        <v>84.102194070785373</v>
      </c>
      <c r="FC11" s="54">
        <f t="shared" si="46"/>
        <v>84.671065691524575</v>
      </c>
      <c r="FD11" s="54">
        <f t="shared" si="46"/>
        <v>85.239937312263777</v>
      </c>
      <c r="FE11" s="54">
        <f t="shared" si="46"/>
        <v>85.808808933002979</v>
      </c>
      <c r="FF11" s="54">
        <f t="shared" si="46"/>
        <v>86.377680553742181</v>
      </c>
      <c r="FG11" s="54">
        <f t="shared" si="46"/>
        <v>86.946552174481383</v>
      </c>
      <c r="FH11" s="54">
        <f t="shared" si="46"/>
        <v>87.515423795220585</v>
      </c>
      <c r="FI11" s="54">
        <f t="shared" si="46"/>
        <v>88.084295415959787</v>
      </c>
      <c r="FJ11" s="54">
        <f t="shared" si="46"/>
        <v>88.653167036698989</v>
      </c>
      <c r="FK11" s="54">
        <f t="shared" si="46"/>
        <v>89.222038657438191</v>
      </c>
      <c r="FL11" s="54">
        <f t="shared" si="46"/>
        <v>89.790910278177392</v>
      </c>
      <c r="FM11" s="54">
        <f t="shared" si="46"/>
        <v>90.359781898916594</v>
      </c>
      <c r="FN11" s="54">
        <f t="shared" si="46"/>
        <v>90.928653519655796</v>
      </c>
      <c r="FO11" s="54">
        <f t="shared" si="46"/>
        <v>91.497525140394998</v>
      </c>
      <c r="FP11" s="54">
        <f t="shared" si="46"/>
        <v>92.0663967611342</v>
      </c>
      <c r="FQ11" s="54">
        <f t="shared" si="46"/>
        <v>92.635268381873402</v>
      </c>
      <c r="FR11" s="54">
        <f t="shared" si="46"/>
        <v>93.204140002612604</v>
      </c>
      <c r="FS11" s="54">
        <f t="shared" si="46"/>
        <v>93.773011623351806</v>
      </c>
      <c r="FT11" s="54">
        <f t="shared" si="46"/>
        <v>94.341883244091008</v>
      </c>
      <c r="FU11" s="54">
        <f t="shared" si="45"/>
        <v>94.91075486483021</v>
      </c>
      <c r="FV11" s="54">
        <f t="shared" si="44"/>
        <v>95.479626485569412</v>
      </c>
      <c r="FW11" s="54">
        <f t="shared" si="44"/>
        <v>96.048498106308614</v>
      </c>
      <c r="FX11" s="54">
        <f t="shared" si="44"/>
        <v>96.617369727047816</v>
      </c>
      <c r="FY11" s="54">
        <f t="shared" si="44"/>
        <v>97.186241347787018</v>
      </c>
      <c r="FZ11" s="54">
        <f t="shared" si="44"/>
        <v>97.75511296852622</v>
      </c>
      <c r="GA11" s="54">
        <f t="shared" si="44"/>
        <v>98.323984589265422</v>
      </c>
      <c r="GB11" s="54">
        <f t="shared" si="44"/>
        <v>98.892856210004624</v>
      </c>
      <c r="GC11" s="54">
        <f t="shared" si="44"/>
        <v>99.461727830743826</v>
      </c>
      <c r="GD11" s="54">
        <f t="shared" si="44"/>
        <v>100.03059945148303</v>
      </c>
      <c r="GE11" s="54">
        <f t="shared" si="44"/>
        <v>100.59947107222223</v>
      </c>
      <c r="GF11" s="54">
        <f t="shared" si="44"/>
        <v>101.16834269296143</v>
      </c>
      <c r="GG11" s="54">
        <f t="shared" si="44"/>
        <v>101.73721431370063</v>
      </c>
      <c r="GH11" s="54">
        <f t="shared" si="44"/>
        <v>102.30608593443984</v>
      </c>
      <c r="GI11" s="54">
        <f t="shared" si="44"/>
        <v>102.87495755517904</v>
      </c>
      <c r="GJ11" s="54">
        <f t="shared" si="44"/>
        <v>103.44382917591824</v>
      </c>
      <c r="GK11" s="54">
        <f t="shared" si="44"/>
        <v>104.01270079665744</v>
      </c>
      <c r="GL11" s="54">
        <f t="shared" si="44"/>
        <v>104.58157241739664</v>
      </c>
      <c r="GM11" s="54">
        <f t="shared" si="44"/>
        <v>105.15044403813584</v>
      </c>
      <c r="GN11" s="54">
        <f t="shared" si="44"/>
        <v>105.71931565887505</v>
      </c>
      <c r="GO11" s="54">
        <f t="shared" si="44"/>
        <v>106.28818727961425</v>
      </c>
      <c r="GP11" s="54">
        <f t="shared" si="44"/>
        <v>106.85705890035345</v>
      </c>
      <c r="GQ11" s="54">
        <f t="shared" si="44"/>
        <v>107.42593052109265</v>
      </c>
      <c r="GR11" s="54">
        <f t="shared" si="44"/>
        <v>107.99480214183185</v>
      </c>
      <c r="GS11" s="70"/>
    </row>
    <row r="12" spans="1:201" x14ac:dyDescent="0.25">
      <c r="A12" s="30" t="s">
        <v>79</v>
      </c>
      <c r="B12" s="54">
        <f t="shared" si="10"/>
        <v>1.5170670037926677</v>
      </c>
      <c r="C12" s="54">
        <f t="shared" si="10"/>
        <v>1.5170670037926677</v>
      </c>
      <c r="D12" s="54">
        <f t="shared" si="10"/>
        <v>1.5170670037926677</v>
      </c>
      <c r="E12" s="54">
        <f t="shared" si="10"/>
        <v>1.5170670037926677</v>
      </c>
      <c r="F12" s="54">
        <f t="shared" si="10"/>
        <v>1.5170670037926677</v>
      </c>
      <c r="G12" s="54">
        <f t="shared" si="10"/>
        <v>1.5170670037926677</v>
      </c>
      <c r="H12" s="68">
        <f>VLOOKUP(H$3,Data_Enersys_VRLA!$A$181:$E$200,3)</f>
        <v>1.5170670037926677</v>
      </c>
      <c r="I12" s="68">
        <f>VLOOKUP(I$3,Data_Enersys_VRLA!$A$181:$E$200,3)</f>
        <v>1.5175466329434082</v>
      </c>
      <c r="J12" s="68">
        <f>VLOOKUP(J$3,Data_Enersys_VRLA!$A$181:$E$200,3)</f>
        <v>1.5175466329434082</v>
      </c>
      <c r="K12" s="69">
        <f t="shared" si="11"/>
        <v>1.6248866329639451</v>
      </c>
      <c r="L12" s="68">
        <f>VLOOKUP(L$3,Data_Enersys_VRLA!$A$181:$E$200,3)</f>
        <v>1.732226632984482</v>
      </c>
      <c r="M12" s="69">
        <f t="shared" si="12"/>
        <v>1.8817600542780084</v>
      </c>
      <c r="N12" s="69">
        <f t="shared" si="13"/>
        <v>2.0312934755715348</v>
      </c>
      <c r="O12" s="68">
        <f>VLOOKUP(O$3,Data_Enersys_VRLA!$A$181:$E$200,3)</f>
        <v>2.1808268968650615</v>
      </c>
      <c r="P12" s="54">
        <f t="shared" si="14"/>
        <v>3.1140222174038632</v>
      </c>
      <c r="Q12" s="68">
        <f>VLOOKUP(Q$3,Data_Enersys_VRLA!$A$181:$E$200,3)</f>
        <v>4.0472175379426645</v>
      </c>
      <c r="R12" s="68">
        <f>VLOOKUP(R$3,Data_Enersys_VRLA!$A$181:$E$200,3)</f>
        <v>5.8679706601466997</v>
      </c>
      <c r="S12" s="54">
        <f t="shared" si="15"/>
        <v>6.3190346953765939</v>
      </c>
      <c r="T12" s="68">
        <f>VLOOKUP(T$3,Data_Enersys_VRLA!$A$181:$E$200,3)</f>
        <v>6.7700987306064873</v>
      </c>
      <c r="U12" s="54">
        <f t="shared" si="16"/>
        <v>7.2067054162586572</v>
      </c>
      <c r="V12" s="68">
        <f>VLOOKUP(V$3,Data_Enersys_VRLA!$A$181:$E$200,3)</f>
        <v>7.6433121019108281</v>
      </c>
      <c r="W12" s="54">
        <f t="shared" si="17"/>
        <v>8.0845334932289497</v>
      </c>
      <c r="X12" s="68">
        <f>VLOOKUP(X$3,Data_Enersys_VRLA!$A$181:$E$200,3)</f>
        <v>8.5257548845470694</v>
      </c>
      <c r="Y12" s="54">
        <f t="shared" si="18"/>
        <v>8.9503774422735347</v>
      </c>
      <c r="Z12" s="68">
        <f>VLOOKUP(Z$3,Data_Enersys_VRLA!$A$181:$E$200,3)</f>
        <v>9.375</v>
      </c>
      <c r="AA12" s="54">
        <f t="shared" si="19"/>
        <v>9.804770788912581</v>
      </c>
      <c r="AB12" s="68">
        <f>VLOOKUP(AB$3,Data_Enersys_VRLA!$A$181:$E$200,3)</f>
        <v>10.23454157782516</v>
      </c>
      <c r="AC12" s="54">
        <f t="shared" si="20"/>
        <v>10.678989797738684</v>
      </c>
      <c r="AD12" s="54">
        <f t="shared" si="21"/>
        <v>11.123438017652205</v>
      </c>
      <c r="AE12" s="54">
        <f t="shared" si="22"/>
        <v>11.567886237565729</v>
      </c>
      <c r="AF12" s="54">
        <f t="shared" si="23"/>
        <v>12.012334457479252</v>
      </c>
      <c r="AG12" s="54">
        <f t="shared" si="24"/>
        <v>12.456782677392773</v>
      </c>
      <c r="AH12" s="54">
        <f t="shared" si="25"/>
        <v>12.901230897306297</v>
      </c>
      <c r="AI12" s="54">
        <f t="shared" si="26"/>
        <v>13.34567911721982</v>
      </c>
      <c r="AJ12" s="54">
        <f t="shared" si="27"/>
        <v>13.790127337133342</v>
      </c>
      <c r="AK12" s="54">
        <f t="shared" si="28"/>
        <v>14.234575557046865</v>
      </c>
      <c r="AL12" s="54">
        <f t="shared" si="29"/>
        <v>14.679023776960388</v>
      </c>
      <c r="AM12" s="54">
        <f t="shared" si="30"/>
        <v>15.12347199687391</v>
      </c>
      <c r="AN12" s="54">
        <f t="shared" si="31"/>
        <v>15.567920216787433</v>
      </c>
      <c r="AO12" s="54">
        <f t="shared" si="32"/>
        <v>16.012368436700957</v>
      </c>
      <c r="AP12" s="54">
        <f t="shared" si="33"/>
        <v>16.456816656614478</v>
      </c>
      <c r="AQ12" s="54">
        <f t="shared" si="34"/>
        <v>16.901264876528003</v>
      </c>
      <c r="AR12" s="54">
        <f t="shared" si="35"/>
        <v>17.345713096441525</v>
      </c>
      <c r="AS12" s="54">
        <f t="shared" si="36"/>
        <v>17.790161316355046</v>
      </c>
      <c r="AT12" s="54">
        <f t="shared" si="37"/>
        <v>18.234609536268572</v>
      </c>
      <c r="AU12" s="54">
        <f t="shared" si="38"/>
        <v>18.67905775618209</v>
      </c>
      <c r="AV12" s="68">
        <f>VLOOKUP(AV$3,Data_Enersys_VRLA!$A$181:$E$200,3)</f>
        <v>19.123505976095615</v>
      </c>
      <c r="AW12" s="54">
        <f t="shared" si="42"/>
        <v>19.56795419600914</v>
      </c>
      <c r="AX12" s="54">
        <f t="shared" si="47"/>
        <v>20.012402415922665</v>
      </c>
      <c r="AY12" s="54">
        <f t="shared" si="47"/>
        <v>20.45685063583619</v>
      </c>
      <c r="AZ12" s="54">
        <f t="shared" si="47"/>
        <v>20.901298855749715</v>
      </c>
      <c r="BA12" s="54">
        <f t="shared" si="47"/>
        <v>21.34574707566324</v>
      </c>
      <c r="BB12" s="54">
        <f t="shared" si="47"/>
        <v>21.790195295576765</v>
      </c>
      <c r="BC12" s="54">
        <f t="shared" si="47"/>
        <v>22.234643515490291</v>
      </c>
      <c r="BD12" s="54">
        <f t="shared" si="47"/>
        <v>22.679091735403816</v>
      </c>
      <c r="BE12" s="54">
        <f t="shared" si="47"/>
        <v>23.123539955317341</v>
      </c>
      <c r="BF12" s="54">
        <f t="shared" si="47"/>
        <v>23.567988175230866</v>
      </c>
      <c r="BG12" s="54">
        <f t="shared" si="47"/>
        <v>24.012436395144391</v>
      </c>
      <c r="BH12" s="54">
        <f t="shared" si="47"/>
        <v>24.456884615057916</v>
      </c>
      <c r="BI12" s="54">
        <f t="shared" si="47"/>
        <v>24.901332834971441</v>
      </c>
      <c r="BJ12" s="54">
        <f t="shared" si="47"/>
        <v>25.345781054884966</v>
      </c>
      <c r="BK12" s="54">
        <f t="shared" si="47"/>
        <v>25.790229274798492</v>
      </c>
      <c r="BL12" s="54">
        <f t="shared" si="47"/>
        <v>26.234677494712017</v>
      </c>
      <c r="BM12" s="54">
        <f t="shared" si="47"/>
        <v>26.679125714625542</v>
      </c>
      <c r="BN12" s="54">
        <f t="shared" si="47"/>
        <v>27.123573934539067</v>
      </c>
      <c r="BO12" s="54">
        <f t="shared" si="47"/>
        <v>27.568022154452592</v>
      </c>
      <c r="BP12" s="54">
        <f t="shared" si="47"/>
        <v>28.012470374366117</v>
      </c>
      <c r="BQ12" s="54">
        <f t="shared" si="47"/>
        <v>28.456918594279642</v>
      </c>
      <c r="BR12" s="54">
        <f t="shared" si="47"/>
        <v>28.901366814193167</v>
      </c>
      <c r="BS12" s="54">
        <f t="shared" si="47"/>
        <v>29.345815034106693</v>
      </c>
      <c r="BT12" s="54">
        <f t="shared" si="47"/>
        <v>29.790263254020218</v>
      </c>
      <c r="BU12" s="54">
        <f t="shared" si="47"/>
        <v>30.234711473933743</v>
      </c>
      <c r="BV12" s="54">
        <f t="shared" si="47"/>
        <v>30.679159693847268</v>
      </c>
      <c r="BW12" s="54">
        <f t="shared" si="47"/>
        <v>31.123607913760793</v>
      </c>
      <c r="BX12" s="54">
        <f t="shared" si="47"/>
        <v>31.568056133674318</v>
      </c>
      <c r="BY12" s="54">
        <f t="shared" si="47"/>
        <v>32.012504353587843</v>
      </c>
      <c r="BZ12" s="54">
        <f t="shared" si="47"/>
        <v>32.456952573501368</v>
      </c>
      <c r="CA12" s="54">
        <f t="shared" si="47"/>
        <v>32.901400793414894</v>
      </c>
      <c r="CB12" s="54">
        <f t="shared" si="47"/>
        <v>33.345849013328419</v>
      </c>
      <c r="CC12" s="54">
        <f t="shared" si="47"/>
        <v>33.790297233241944</v>
      </c>
      <c r="CD12" s="54">
        <f t="shared" si="47"/>
        <v>34.234745453155469</v>
      </c>
      <c r="CE12" s="54">
        <f t="shared" si="47"/>
        <v>34.679193673068994</v>
      </c>
      <c r="CF12" s="54">
        <f t="shared" si="47"/>
        <v>35.123641892982519</v>
      </c>
      <c r="CG12" s="54">
        <f t="shared" si="47"/>
        <v>35.568090112896044</v>
      </c>
      <c r="CH12" s="54">
        <f t="shared" si="47"/>
        <v>36.012538332809569</v>
      </c>
      <c r="CI12" s="54">
        <f t="shared" si="47"/>
        <v>36.456986552723095</v>
      </c>
      <c r="CJ12" s="54">
        <f t="shared" si="47"/>
        <v>36.90143477263662</v>
      </c>
      <c r="CK12" s="54">
        <f t="shared" si="47"/>
        <v>37.345882992550145</v>
      </c>
      <c r="CL12" s="54">
        <f t="shared" si="47"/>
        <v>37.79033121246367</v>
      </c>
      <c r="CM12" s="54">
        <f t="shared" si="47"/>
        <v>38.234779432377195</v>
      </c>
      <c r="CN12" s="54">
        <f t="shared" si="47"/>
        <v>38.67922765229072</v>
      </c>
      <c r="CO12" s="54">
        <f t="shared" si="47"/>
        <v>39.123675872204245</v>
      </c>
      <c r="CP12" s="54">
        <f t="shared" si="47"/>
        <v>39.56812409211777</v>
      </c>
      <c r="CQ12" s="54">
        <f t="shared" si="47"/>
        <v>40.012572312031295</v>
      </c>
      <c r="CR12" s="54">
        <f t="shared" si="47"/>
        <v>40.457020531944821</v>
      </c>
      <c r="CS12" s="54">
        <f t="shared" si="47"/>
        <v>40.901468751858346</v>
      </c>
      <c r="CT12" s="54">
        <f t="shared" si="47"/>
        <v>41.345916971771871</v>
      </c>
      <c r="CU12" s="54">
        <f t="shared" si="47"/>
        <v>41.790365191685396</v>
      </c>
      <c r="CV12" s="54">
        <f t="shared" si="47"/>
        <v>42.234813411598921</v>
      </c>
      <c r="CW12" s="54">
        <f t="shared" si="47"/>
        <v>42.679261631512446</v>
      </c>
      <c r="CX12" s="54">
        <f t="shared" si="47"/>
        <v>43.123709851425971</v>
      </c>
      <c r="CY12" s="54">
        <f t="shared" si="47"/>
        <v>43.568158071339496</v>
      </c>
      <c r="CZ12" s="54">
        <f t="shared" si="47"/>
        <v>44.012606291253022</v>
      </c>
      <c r="DA12" s="54">
        <f t="shared" si="47"/>
        <v>44.457054511166547</v>
      </c>
      <c r="DB12" s="54">
        <f t="shared" si="47"/>
        <v>44.901502731080072</v>
      </c>
      <c r="DC12" s="54">
        <f t="shared" si="47"/>
        <v>45.345950950993597</v>
      </c>
      <c r="DD12" s="54">
        <f t="shared" si="47"/>
        <v>45.790399170907122</v>
      </c>
      <c r="DE12" s="54">
        <f t="shared" si="47"/>
        <v>46.234847390820647</v>
      </c>
      <c r="DF12" s="54">
        <f t="shared" si="47"/>
        <v>46.679295610734172</v>
      </c>
      <c r="DG12" s="54">
        <f t="shared" si="47"/>
        <v>47.123743830647697</v>
      </c>
      <c r="DH12" s="54">
        <f t="shared" si="47"/>
        <v>47.568192050561223</v>
      </c>
      <c r="DI12" s="54">
        <f t="shared" si="47"/>
        <v>48.012640270474748</v>
      </c>
      <c r="DJ12" s="54">
        <f t="shared" si="46"/>
        <v>48.457088490388273</v>
      </c>
      <c r="DK12" s="54">
        <f t="shared" si="46"/>
        <v>48.901536710301798</v>
      </c>
      <c r="DL12" s="54">
        <f t="shared" si="46"/>
        <v>49.345984930215323</v>
      </c>
      <c r="DM12" s="54">
        <f t="shared" si="46"/>
        <v>49.790433150128848</v>
      </c>
      <c r="DN12" s="54">
        <f t="shared" si="46"/>
        <v>50.234881370042373</v>
      </c>
      <c r="DO12" s="54">
        <f t="shared" si="46"/>
        <v>50.679329589955898</v>
      </c>
      <c r="DP12" s="54">
        <f t="shared" si="46"/>
        <v>51.123777809869424</v>
      </c>
      <c r="DQ12" s="54">
        <f t="shared" si="46"/>
        <v>51.568226029782949</v>
      </c>
      <c r="DR12" s="54">
        <f t="shared" si="46"/>
        <v>52.012674249696474</v>
      </c>
      <c r="DS12" s="54">
        <f t="shared" si="46"/>
        <v>52.457122469609999</v>
      </c>
      <c r="DT12" s="54">
        <f t="shared" si="46"/>
        <v>52.901570689523524</v>
      </c>
      <c r="DU12" s="54">
        <f t="shared" si="46"/>
        <v>53.346018909437049</v>
      </c>
      <c r="DV12" s="54">
        <f t="shared" si="46"/>
        <v>53.790467129350574</v>
      </c>
      <c r="DW12" s="54">
        <f t="shared" si="46"/>
        <v>54.234915349264099</v>
      </c>
      <c r="DX12" s="54">
        <f t="shared" si="46"/>
        <v>54.679363569177625</v>
      </c>
      <c r="DY12" s="54">
        <f t="shared" si="46"/>
        <v>55.12381178909115</v>
      </c>
      <c r="DZ12" s="54">
        <f t="shared" si="46"/>
        <v>55.568260009004675</v>
      </c>
      <c r="EA12" s="54">
        <f t="shared" si="46"/>
        <v>56.0127082289182</v>
      </c>
      <c r="EB12" s="54">
        <f t="shared" si="46"/>
        <v>56.457156448831725</v>
      </c>
      <c r="EC12" s="54">
        <f t="shared" si="46"/>
        <v>56.90160466874525</v>
      </c>
      <c r="ED12" s="54">
        <f t="shared" si="46"/>
        <v>57.346052888658775</v>
      </c>
      <c r="EE12" s="54">
        <f t="shared" si="46"/>
        <v>57.7905011085723</v>
      </c>
      <c r="EF12" s="54">
        <f t="shared" si="46"/>
        <v>58.234949328485826</v>
      </c>
      <c r="EG12" s="54">
        <f t="shared" si="46"/>
        <v>58.679397548399351</v>
      </c>
      <c r="EH12" s="54">
        <f t="shared" si="46"/>
        <v>59.123845768312876</v>
      </c>
      <c r="EI12" s="54">
        <f t="shared" si="46"/>
        <v>59.568293988226401</v>
      </c>
      <c r="EJ12" s="54">
        <f t="shared" si="46"/>
        <v>60.012742208139926</v>
      </c>
      <c r="EK12" s="54">
        <f t="shared" si="46"/>
        <v>60.457190428053451</v>
      </c>
      <c r="EL12" s="54">
        <f t="shared" si="46"/>
        <v>60.901638647966976</v>
      </c>
      <c r="EM12" s="54">
        <f t="shared" si="46"/>
        <v>61.346086867880501</v>
      </c>
      <c r="EN12" s="54">
        <f t="shared" si="46"/>
        <v>61.790535087794026</v>
      </c>
      <c r="EO12" s="54">
        <f t="shared" si="46"/>
        <v>62.234983307707552</v>
      </c>
      <c r="EP12" s="54">
        <f t="shared" si="46"/>
        <v>62.679431527621077</v>
      </c>
      <c r="EQ12" s="54">
        <f t="shared" si="46"/>
        <v>63.123879747534602</v>
      </c>
      <c r="ER12" s="54">
        <f t="shared" si="46"/>
        <v>63.568327967448127</v>
      </c>
      <c r="ES12" s="54">
        <f t="shared" si="46"/>
        <v>64.012776187361652</v>
      </c>
      <c r="ET12" s="54">
        <f t="shared" si="46"/>
        <v>64.457224407275177</v>
      </c>
      <c r="EU12" s="54">
        <f t="shared" si="46"/>
        <v>64.901672627188702</v>
      </c>
      <c r="EV12" s="54">
        <f t="shared" si="46"/>
        <v>65.346120847102227</v>
      </c>
      <c r="EW12" s="54">
        <f t="shared" si="46"/>
        <v>65.790569067015753</v>
      </c>
      <c r="EX12" s="54">
        <f t="shared" si="46"/>
        <v>66.235017286929278</v>
      </c>
      <c r="EY12" s="54">
        <f t="shared" si="46"/>
        <v>66.679465506842803</v>
      </c>
      <c r="EZ12" s="54">
        <f t="shared" si="46"/>
        <v>67.123913726756328</v>
      </c>
      <c r="FA12" s="54">
        <f t="shared" si="46"/>
        <v>67.568361946669853</v>
      </c>
      <c r="FB12" s="54">
        <f t="shared" si="46"/>
        <v>68.012810166583378</v>
      </c>
      <c r="FC12" s="54">
        <f t="shared" si="46"/>
        <v>68.457258386496903</v>
      </c>
      <c r="FD12" s="54">
        <f t="shared" si="46"/>
        <v>68.901706606410428</v>
      </c>
      <c r="FE12" s="54">
        <f t="shared" si="46"/>
        <v>69.346154826323954</v>
      </c>
      <c r="FF12" s="54">
        <f t="shared" si="46"/>
        <v>69.790603046237479</v>
      </c>
      <c r="FG12" s="54">
        <f t="shared" si="46"/>
        <v>70.235051266151004</v>
      </c>
      <c r="FH12" s="54">
        <f t="shared" si="46"/>
        <v>70.679499486064529</v>
      </c>
      <c r="FI12" s="54">
        <f t="shared" si="46"/>
        <v>71.123947705978054</v>
      </c>
      <c r="FJ12" s="54">
        <f t="shared" si="46"/>
        <v>71.568395925891579</v>
      </c>
      <c r="FK12" s="54">
        <f t="shared" si="46"/>
        <v>72.012844145805104</v>
      </c>
      <c r="FL12" s="54">
        <f t="shared" si="46"/>
        <v>72.457292365718629</v>
      </c>
      <c r="FM12" s="54">
        <f t="shared" si="46"/>
        <v>72.901740585632155</v>
      </c>
      <c r="FN12" s="54">
        <f t="shared" si="46"/>
        <v>73.34618880554568</v>
      </c>
      <c r="FO12" s="54">
        <f t="shared" si="46"/>
        <v>73.790637025459205</v>
      </c>
      <c r="FP12" s="54">
        <f t="shared" si="46"/>
        <v>74.23508524537273</v>
      </c>
      <c r="FQ12" s="54">
        <f t="shared" si="46"/>
        <v>74.679533465286255</v>
      </c>
      <c r="FR12" s="54">
        <f t="shared" si="46"/>
        <v>75.12398168519978</v>
      </c>
      <c r="FS12" s="54">
        <f t="shared" si="46"/>
        <v>75.568429905113305</v>
      </c>
      <c r="FT12" s="54">
        <f t="shared" si="46"/>
        <v>76.01287812502683</v>
      </c>
      <c r="FU12" s="54">
        <f t="shared" si="45"/>
        <v>76.457326344940356</v>
      </c>
      <c r="FV12" s="54">
        <f t="shared" si="44"/>
        <v>76.901774564853881</v>
      </c>
      <c r="FW12" s="54">
        <f t="shared" si="44"/>
        <v>77.346222784767406</v>
      </c>
      <c r="FX12" s="54">
        <f t="shared" si="44"/>
        <v>77.790671004680931</v>
      </c>
      <c r="FY12" s="54">
        <f t="shared" si="44"/>
        <v>78.235119224594456</v>
      </c>
      <c r="FZ12" s="54">
        <f t="shared" si="44"/>
        <v>78.679567444507981</v>
      </c>
      <c r="GA12" s="54">
        <f t="shared" si="44"/>
        <v>79.124015664421506</v>
      </c>
      <c r="GB12" s="54">
        <f t="shared" si="44"/>
        <v>79.568463884335031</v>
      </c>
      <c r="GC12" s="54">
        <f t="shared" si="44"/>
        <v>80.012912104248556</v>
      </c>
      <c r="GD12" s="54">
        <f t="shared" si="44"/>
        <v>80.457360324162082</v>
      </c>
      <c r="GE12" s="54">
        <f t="shared" si="44"/>
        <v>80.901808544075607</v>
      </c>
      <c r="GF12" s="54">
        <f t="shared" si="44"/>
        <v>81.346256763989132</v>
      </c>
      <c r="GG12" s="54">
        <f t="shared" si="44"/>
        <v>81.790704983902657</v>
      </c>
      <c r="GH12" s="54">
        <f t="shared" si="44"/>
        <v>82.235153203816182</v>
      </c>
      <c r="GI12" s="54">
        <f t="shared" si="44"/>
        <v>82.679601423729707</v>
      </c>
      <c r="GJ12" s="54">
        <f t="shared" si="44"/>
        <v>83.124049643643232</v>
      </c>
      <c r="GK12" s="54">
        <f t="shared" si="44"/>
        <v>83.568497863556757</v>
      </c>
      <c r="GL12" s="54">
        <f t="shared" si="44"/>
        <v>84.012946083470283</v>
      </c>
      <c r="GM12" s="54">
        <f t="shared" si="44"/>
        <v>84.457394303383808</v>
      </c>
      <c r="GN12" s="54">
        <f t="shared" si="44"/>
        <v>84.901842523297333</v>
      </c>
      <c r="GO12" s="54">
        <f t="shared" si="44"/>
        <v>85.346290743210858</v>
      </c>
      <c r="GP12" s="54">
        <f t="shared" si="44"/>
        <v>85.790738963124383</v>
      </c>
      <c r="GQ12" s="54">
        <f t="shared" si="44"/>
        <v>86.235187183037908</v>
      </c>
      <c r="GR12" s="54">
        <f t="shared" si="44"/>
        <v>86.679635402951433</v>
      </c>
      <c r="GS12" s="70"/>
    </row>
    <row r="13" spans="1:201" x14ac:dyDescent="0.25">
      <c r="A13" s="30" t="s">
        <v>80</v>
      </c>
      <c r="B13" s="54">
        <f t="shared" si="10"/>
        <v>1.5171331415119016</v>
      </c>
      <c r="C13" s="54">
        <f t="shared" si="10"/>
        <v>1.5171331415119016</v>
      </c>
      <c r="D13" s="54">
        <f t="shared" si="10"/>
        <v>1.5171331415119016</v>
      </c>
      <c r="E13" s="54">
        <f t="shared" si="10"/>
        <v>1.5171331415119016</v>
      </c>
      <c r="F13" s="54">
        <f t="shared" si="10"/>
        <v>1.5171331415119016</v>
      </c>
      <c r="G13" s="54">
        <f t="shared" si="10"/>
        <v>1.5171331415119016</v>
      </c>
      <c r="H13" s="68">
        <f>VLOOKUP(H$3,Data_Enersys_VRLA!$A$206:$E$225,3)</f>
        <v>1.5171331415119016</v>
      </c>
      <c r="I13" s="68">
        <f>VLOOKUP(I$3,Data_Enersys_VRLA!$A$206:$E$225,3)</f>
        <v>1.5175300889586605</v>
      </c>
      <c r="J13" s="68">
        <f>VLOOKUP(J$3,Data_Enersys_VRLA!$A$206:$E$225,3)</f>
        <v>1.5175300889586605</v>
      </c>
      <c r="K13" s="69">
        <f t="shared" si="11"/>
        <v>1.6246951728758665</v>
      </c>
      <c r="L13" s="68">
        <f>VLOOKUP(L$3,Data_Enersys_VRLA!$A$206:$E$225,3)</f>
        <v>1.7318602567930728</v>
      </c>
      <c r="M13" s="69">
        <f t="shared" si="12"/>
        <v>1.8816638893851776</v>
      </c>
      <c r="N13" s="69">
        <f t="shared" si="13"/>
        <v>2.0314675219772824</v>
      </c>
      <c r="O13" s="68">
        <f>VLOOKUP(O$3,Data_Enersys_VRLA!$A$206:$E$225,3)</f>
        <v>2.1812711545693872</v>
      </c>
      <c r="P13" s="54">
        <f t="shared" si="14"/>
        <v>3.1129507795162139</v>
      </c>
      <c r="Q13" s="68">
        <f>VLOOKUP(Q$3,Data_Enersys_VRLA!$A$206:$E$225,3)</f>
        <v>4.0446304044630406</v>
      </c>
      <c r="R13" s="68">
        <f>VLOOKUP(R$3,Data_Enersys_VRLA!$A$206:$E$225,3)</f>
        <v>5.8704453441295552</v>
      </c>
      <c r="S13" s="54">
        <f t="shared" si="15"/>
        <v>6.3191199882841476</v>
      </c>
      <c r="T13" s="68">
        <f>VLOOKUP(T$3,Data_Enersys_VRLA!$A$206:$E$225,3)</f>
        <v>6.7677946324387399</v>
      </c>
      <c r="U13" s="54">
        <f t="shared" si="16"/>
        <v>7.2097548360082886</v>
      </c>
      <c r="V13" s="68">
        <f>VLOOKUP(V$3,Data_Enersys_VRLA!$A$206:$E$225,3)</f>
        <v>7.6517150395778364</v>
      </c>
      <c r="W13" s="54">
        <f t="shared" si="17"/>
        <v>8.0843009852808425</v>
      </c>
      <c r="X13" s="68">
        <f>VLOOKUP(X$3,Data_Enersys_VRLA!$A$206:$E$225,3)</f>
        <v>8.5168869309838477</v>
      </c>
      <c r="Y13" s="54">
        <f t="shared" si="18"/>
        <v>8.951000099796131</v>
      </c>
      <c r="Z13" s="68">
        <f>VLOOKUP(Z$3,Data_Enersys_VRLA!$A$206:$E$225,3)</f>
        <v>9.3851132686084142</v>
      </c>
      <c r="AA13" s="54">
        <f t="shared" si="19"/>
        <v>9.8071950822759888</v>
      </c>
      <c r="AB13" s="68">
        <f>VLOOKUP(AB$3,Data_Enersys_VRLA!$A$206:$E$225,3)</f>
        <v>10.229276895943562</v>
      </c>
      <c r="AC13" s="54">
        <f t="shared" si="20"/>
        <v>10.67490876071734</v>
      </c>
      <c r="AD13" s="54">
        <f t="shared" si="21"/>
        <v>11.12054062549112</v>
      </c>
      <c r="AE13" s="54">
        <f t="shared" si="22"/>
        <v>11.566172490264899</v>
      </c>
      <c r="AF13" s="54">
        <f t="shared" si="23"/>
        <v>12.011804355038677</v>
      </c>
      <c r="AG13" s="54">
        <f t="shared" si="24"/>
        <v>12.457436219812456</v>
      </c>
      <c r="AH13" s="54">
        <f t="shared" si="25"/>
        <v>12.903068084586234</v>
      </c>
      <c r="AI13" s="54">
        <f t="shared" si="26"/>
        <v>13.348699949360014</v>
      </c>
      <c r="AJ13" s="54">
        <f t="shared" si="27"/>
        <v>13.794331814133793</v>
      </c>
      <c r="AK13" s="54">
        <f t="shared" si="28"/>
        <v>14.239963678907571</v>
      </c>
      <c r="AL13" s="54">
        <f t="shared" si="29"/>
        <v>14.685595543681352</v>
      </c>
      <c r="AM13" s="54">
        <f t="shared" si="30"/>
        <v>15.131227408455128</v>
      </c>
      <c r="AN13" s="54">
        <f t="shared" si="31"/>
        <v>15.576859273228909</v>
      </c>
      <c r="AO13" s="54">
        <f t="shared" si="32"/>
        <v>16.022491138002689</v>
      </c>
      <c r="AP13" s="54">
        <f t="shared" si="33"/>
        <v>16.468123002776466</v>
      </c>
      <c r="AQ13" s="54">
        <f t="shared" si="34"/>
        <v>16.913754867550246</v>
      </c>
      <c r="AR13" s="54">
        <f t="shared" si="35"/>
        <v>17.359386732324026</v>
      </c>
      <c r="AS13" s="54">
        <f t="shared" si="36"/>
        <v>17.805018597097803</v>
      </c>
      <c r="AT13" s="54">
        <f t="shared" si="37"/>
        <v>18.250650461871579</v>
      </c>
      <c r="AU13" s="54">
        <f t="shared" si="38"/>
        <v>18.69628232664536</v>
      </c>
      <c r="AV13" s="68">
        <f>VLOOKUP(AV$3,Data_Enersys_VRLA!$A$206:$E$225,3)</f>
        <v>19.14191419141914</v>
      </c>
      <c r="AW13" s="54">
        <f t="shared" si="42"/>
        <v>19.58754605619292</v>
      </c>
      <c r="AX13" s="54">
        <f t="shared" si="47"/>
        <v>20.0331779209667</v>
      </c>
      <c r="AY13" s="54">
        <f t="shared" si="47"/>
        <v>20.478809785740481</v>
      </c>
      <c r="AZ13" s="54">
        <f t="shared" si="47"/>
        <v>20.924441650514261</v>
      </c>
      <c r="BA13" s="54">
        <f t="shared" si="47"/>
        <v>21.370073515288041</v>
      </c>
      <c r="BB13" s="54">
        <f t="shared" si="47"/>
        <v>21.815705380061821</v>
      </c>
      <c r="BC13" s="54">
        <f t="shared" si="47"/>
        <v>22.261337244835602</v>
      </c>
      <c r="BD13" s="54">
        <f t="shared" si="47"/>
        <v>22.706969109609382</v>
      </c>
      <c r="BE13" s="54">
        <f t="shared" si="47"/>
        <v>23.152600974383162</v>
      </c>
      <c r="BF13" s="54">
        <f t="shared" si="47"/>
        <v>23.598232839156942</v>
      </c>
      <c r="BG13" s="54">
        <f t="shared" si="47"/>
        <v>24.043864703930723</v>
      </c>
      <c r="BH13" s="54">
        <f t="shared" si="47"/>
        <v>24.489496568704503</v>
      </c>
      <c r="BI13" s="54">
        <f t="shared" si="47"/>
        <v>24.935128433478283</v>
      </c>
      <c r="BJ13" s="54">
        <f t="shared" si="47"/>
        <v>25.380760298252063</v>
      </c>
      <c r="BK13" s="54">
        <f t="shared" si="47"/>
        <v>25.826392163025844</v>
      </c>
      <c r="BL13" s="54">
        <f t="shared" si="47"/>
        <v>26.272024027799624</v>
      </c>
      <c r="BM13" s="54">
        <f t="shared" si="47"/>
        <v>26.717655892573404</v>
      </c>
      <c r="BN13" s="54">
        <f t="shared" si="47"/>
        <v>27.163287757347184</v>
      </c>
      <c r="BO13" s="54">
        <f t="shared" si="47"/>
        <v>27.608919622120965</v>
      </c>
      <c r="BP13" s="54">
        <f t="shared" si="47"/>
        <v>28.054551486894745</v>
      </c>
      <c r="BQ13" s="54">
        <f t="shared" si="47"/>
        <v>28.500183351668525</v>
      </c>
      <c r="BR13" s="54">
        <f t="shared" si="47"/>
        <v>28.945815216442305</v>
      </c>
      <c r="BS13" s="54">
        <f t="shared" si="47"/>
        <v>29.391447081216086</v>
      </c>
      <c r="BT13" s="54">
        <f t="shared" si="47"/>
        <v>29.837078945989866</v>
      </c>
      <c r="BU13" s="54">
        <f t="shared" si="47"/>
        <v>30.282710810763646</v>
      </c>
      <c r="BV13" s="54">
        <f t="shared" si="47"/>
        <v>30.728342675537426</v>
      </c>
      <c r="BW13" s="54">
        <f t="shared" si="47"/>
        <v>31.173974540311207</v>
      </c>
      <c r="BX13" s="54">
        <f t="shared" si="47"/>
        <v>31.619606405084987</v>
      </c>
      <c r="BY13" s="54">
        <f t="shared" si="47"/>
        <v>32.065238269858767</v>
      </c>
      <c r="BZ13" s="54">
        <f t="shared" si="47"/>
        <v>32.510870134632547</v>
      </c>
      <c r="CA13" s="54">
        <f t="shared" si="47"/>
        <v>32.956501999406328</v>
      </c>
      <c r="CB13" s="54">
        <f t="shared" si="47"/>
        <v>33.402133864180108</v>
      </c>
      <c r="CC13" s="54">
        <f t="shared" si="47"/>
        <v>33.847765728953888</v>
      </c>
      <c r="CD13" s="54">
        <f t="shared" si="47"/>
        <v>34.293397593727668</v>
      </c>
      <c r="CE13" s="54">
        <f t="shared" si="47"/>
        <v>34.739029458501449</v>
      </c>
      <c r="CF13" s="54">
        <f t="shared" si="47"/>
        <v>35.184661323275229</v>
      </c>
      <c r="CG13" s="54">
        <f t="shared" si="47"/>
        <v>35.630293188049009</v>
      </c>
      <c r="CH13" s="54">
        <f t="shared" si="47"/>
        <v>36.075925052822789</v>
      </c>
      <c r="CI13" s="54">
        <f t="shared" si="47"/>
        <v>36.52155691759657</v>
      </c>
      <c r="CJ13" s="54">
        <f t="shared" si="47"/>
        <v>36.96718878237035</v>
      </c>
      <c r="CK13" s="54">
        <f t="shared" si="47"/>
        <v>37.41282064714413</v>
      </c>
      <c r="CL13" s="54">
        <f t="shared" si="47"/>
        <v>37.85845251191791</v>
      </c>
      <c r="CM13" s="54">
        <f t="shared" si="47"/>
        <v>38.304084376691691</v>
      </c>
      <c r="CN13" s="54">
        <f t="shared" si="47"/>
        <v>38.749716241465471</v>
      </c>
      <c r="CO13" s="54">
        <f t="shared" si="47"/>
        <v>39.195348106239251</v>
      </c>
      <c r="CP13" s="54">
        <f t="shared" si="47"/>
        <v>39.640979971013032</v>
      </c>
      <c r="CQ13" s="54">
        <f t="shared" si="47"/>
        <v>40.086611835786812</v>
      </c>
      <c r="CR13" s="54">
        <f t="shared" si="47"/>
        <v>40.532243700560592</v>
      </c>
      <c r="CS13" s="54">
        <f t="shared" si="47"/>
        <v>40.977875565334372</v>
      </c>
      <c r="CT13" s="54">
        <f t="shared" si="47"/>
        <v>41.423507430108153</v>
      </c>
      <c r="CU13" s="54">
        <f t="shared" si="47"/>
        <v>41.869139294881933</v>
      </c>
      <c r="CV13" s="54">
        <f t="shared" si="47"/>
        <v>42.314771159655713</v>
      </c>
      <c r="CW13" s="54">
        <f t="shared" si="47"/>
        <v>42.760403024429493</v>
      </c>
      <c r="CX13" s="54">
        <f t="shared" si="47"/>
        <v>43.206034889203274</v>
      </c>
      <c r="CY13" s="54">
        <f t="shared" si="47"/>
        <v>43.651666753977054</v>
      </c>
      <c r="CZ13" s="54">
        <f t="shared" si="47"/>
        <v>44.097298618750834</v>
      </c>
      <c r="DA13" s="54">
        <f t="shared" si="47"/>
        <v>44.542930483524614</v>
      </c>
      <c r="DB13" s="54">
        <f t="shared" si="47"/>
        <v>44.988562348298395</v>
      </c>
      <c r="DC13" s="54">
        <f t="shared" si="47"/>
        <v>45.434194213072175</v>
      </c>
      <c r="DD13" s="54">
        <f t="shared" si="47"/>
        <v>45.879826077845955</v>
      </c>
      <c r="DE13" s="54">
        <f t="shared" si="47"/>
        <v>46.325457942619735</v>
      </c>
      <c r="DF13" s="54">
        <f t="shared" si="47"/>
        <v>46.771089807393516</v>
      </c>
      <c r="DG13" s="54">
        <f t="shared" si="47"/>
        <v>47.216721672167296</v>
      </c>
      <c r="DH13" s="54">
        <f t="shared" si="47"/>
        <v>47.662353536941076</v>
      </c>
      <c r="DI13" s="54">
        <f t="shared" si="47"/>
        <v>48.107985401714856</v>
      </c>
      <c r="DJ13" s="54">
        <f t="shared" si="46"/>
        <v>48.553617266488637</v>
      </c>
      <c r="DK13" s="54">
        <f t="shared" si="46"/>
        <v>48.999249131262417</v>
      </c>
      <c r="DL13" s="54">
        <f t="shared" si="46"/>
        <v>49.444880996036197</v>
      </c>
      <c r="DM13" s="54">
        <f t="shared" si="46"/>
        <v>49.890512860809977</v>
      </c>
      <c r="DN13" s="54">
        <f t="shared" si="46"/>
        <v>50.336144725583758</v>
      </c>
      <c r="DO13" s="54">
        <f t="shared" si="46"/>
        <v>50.781776590357538</v>
      </c>
      <c r="DP13" s="54">
        <f t="shared" si="46"/>
        <v>51.227408455131318</v>
      </c>
      <c r="DQ13" s="54">
        <f t="shared" si="46"/>
        <v>51.673040319905098</v>
      </c>
      <c r="DR13" s="54">
        <f t="shared" si="46"/>
        <v>52.118672184678879</v>
      </c>
      <c r="DS13" s="54">
        <f t="shared" si="46"/>
        <v>52.564304049452659</v>
      </c>
      <c r="DT13" s="54">
        <f t="shared" si="46"/>
        <v>53.009935914226439</v>
      </c>
      <c r="DU13" s="54">
        <f t="shared" si="46"/>
        <v>53.455567779000219</v>
      </c>
      <c r="DV13" s="54">
        <f t="shared" si="46"/>
        <v>53.901199643774</v>
      </c>
      <c r="DW13" s="54">
        <f t="shared" si="46"/>
        <v>54.34683150854778</v>
      </c>
      <c r="DX13" s="54">
        <f t="shared" si="46"/>
        <v>54.79246337332156</v>
      </c>
      <c r="DY13" s="54">
        <f t="shared" si="46"/>
        <v>55.23809523809534</v>
      </c>
      <c r="DZ13" s="54">
        <f t="shared" si="46"/>
        <v>55.683727102869121</v>
      </c>
      <c r="EA13" s="54">
        <f t="shared" si="46"/>
        <v>56.129358967642901</v>
      </c>
      <c r="EB13" s="54">
        <f t="shared" si="46"/>
        <v>56.574990832416681</v>
      </c>
      <c r="EC13" s="54">
        <f t="shared" si="46"/>
        <v>57.020622697190461</v>
      </c>
      <c r="ED13" s="54">
        <f t="shared" si="46"/>
        <v>57.466254561964242</v>
      </c>
      <c r="EE13" s="54">
        <f t="shared" si="46"/>
        <v>57.911886426738022</v>
      </c>
      <c r="EF13" s="54">
        <f t="shared" si="46"/>
        <v>58.357518291511802</v>
      </c>
      <c r="EG13" s="54">
        <f t="shared" si="46"/>
        <v>58.803150156285582</v>
      </c>
      <c r="EH13" s="54">
        <f t="shared" si="46"/>
        <v>59.248782021059363</v>
      </c>
      <c r="EI13" s="54">
        <f t="shared" si="46"/>
        <v>59.694413885833143</v>
      </c>
      <c r="EJ13" s="54">
        <f t="shared" si="46"/>
        <v>60.140045750606923</v>
      </c>
      <c r="EK13" s="54">
        <f t="shared" si="46"/>
        <v>60.585677615380703</v>
      </c>
      <c r="EL13" s="54">
        <f t="shared" si="46"/>
        <v>61.031309480154484</v>
      </c>
      <c r="EM13" s="54">
        <f t="shared" si="46"/>
        <v>61.476941344928264</v>
      </c>
      <c r="EN13" s="54">
        <f t="shared" si="46"/>
        <v>61.922573209702044</v>
      </c>
      <c r="EO13" s="54">
        <f t="shared" si="46"/>
        <v>62.368205074475824</v>
      </c>
      <c r="EP13" s="54">
        <f t="shared" si="46"/>
        <v>62.813836939249605</v>
      </c>
      <c r="EQ13" s="54">
        <f t="shared" si="46"/>
        <v>63.259468804023385</v>
      </c>
      <c r="ER13" s="54">
        <f t="shared" si="46"/>
        <v>63.705100668797165</v>
      </c>
      <c r="ES13" s="54">
        <f t="shared" si="46"/>
        <v>64.150732533570945</v>
      </c>
      <c r="ET13" s="54">
        <f t="shared" si="46"/>
        <v>64.596364398344718</v>
      </c>
      <c r="EU13" s="54">
        <f t="shared" si="46"/>
        <v>65.041996263118506</v>
      </c>
      <c r="EV13" s="54">
        <f t="shared" si="46"/>
        <v>65.487628127892293</v>
      </c>
      <c r="EW13" s="54">
        <f t="shared" si="46"/>
        <v>65.933259992666081</v>
      </c>
      <c r="EX13" s="54">
        <f t="shared" si="46"/>
        <v>66.378891857439868</v>
      </c>
      <c r="EY13" s="54">
        <f t="shared" si="46"/>
        <v>66.824523722213655</v>
      </c>
      <c r="EZ13" s="54">
        <f t="shared" si="46"/>
        <v>67.270155586987443</v>
      </c>
      <c r="FA13" s="54">
        <f t="shared" si="46"/>
        <v>67.71578745176123</v>
      </c>
      <c r="FB13" s="54">
        <f t="shared" si="46"/>
        <v>68.161419316535017</v>
      </c>
      <c r="FC13" s="54">
        <f t="shared" si="46"/>
        <v>68.607051181308805</v>
      </c>
      <c r="FD13" s="54">
        <f t="shared" si="46"/>
        <v>69.052683046082592</v>
      </c>
      <c r="FE13" s="54">
        <f t="shared" si="46"/>
        <v>69.498314910856379</v>
      </c>
      <c r="FF13" s="54">
        <f t="shared" si="46"/>
        <v>69.943946775630167</v>
      </c>
      <c r="FG13" s="54">
        <f t="shared" si="46"/>
        <v>70.389578640403954</v>
      </c>
      <c r="FH13" s="54">
        <f t="shared" si="46"/>
        <v>70.835210505177741</v>
      </c>
      <c r="FI13" s="54">
        <f t="shared" si="46"/>
        <v>71.280842369951529</v>
      </c>
      <c r="FJ13" s="54">
        <f t="shared" si="46"/>
        <v>71.726474234725316</v>
      </c>
      <c r="FK13" s="54">
        <f t="shared" si="46"/>
        <v>72.172106099499103</v>
      </c>
      <c r="FL13" s="54">
        <f t="shared" si="46"/>
        <v>72.617737964272891</v>
      </c>
      <c r="FM13" s="54">
        <f t="shared" si="46"/>
        <v>73.063369829046678</v>
      </c>
      <c r="FN13" s="54">
        <f t="shared" si="46"/>
        <v>73.509001693820466</v>
      </c>
      <c r="FO13" s="54">
        <f t="shared" si="46"/>
        <v>73.954633558594253</v>
      </c>
      <c r="FP13" s="54">
        <f t="shared" si="46"/>
        <v>74.40026542336804</v>
      </c>
      <c r="FQ13" s="54">
        <f t="shared" si="46"/>
        <v>74.845897288141828</v>
      </c>
      <c r="FR13" s="54">
        <f t="shared" si="46"/>
        <v>75.291529152915615</v>
      </c>
      <c r="FS13" s="54">
        <f t="shared" si="46"/>
        <v>75.737161017689402</v>
      </c>
      <c r="FT13" s="54">
        <f t="shared" si="46"/>
        <v>76.18279288246319</v>
      </c>
      <c r="FU13" s="54">
        <f t="shared" si="45"/>
        <v>76.628424747236977</v>
      </c>
      <c r="FV13" s="54">
        <f t="shared" si="44"/>
        <v>77.074056612010764</v>
      </c>
      <c r="FW13" s="54">
        <f t="shared" si="44"/>
        <v>77.519688476784552</v>
      </c>
      <c r="FX13" s="54">
        <f t="shared" si="44"/>
        <v>77.965320341558339</v>
      </c>
      <c r="FY13" s="54">
        <f t="shared" si="44"/>
        <v>78.410952206332126</v>
      </c>
      <c r="FZ13" s="54">
        <f t="shared" si="44"/>
        <v>78.856584071105914</v>
      </c>
      <c r="GA13" s="54">
        <f t="shared" si="44"/>
        <v>79.302215935879701</v>
      </c>
      <c r="GB13" s="54">
        <f t="shared" si="44"/>
        <v>79.747847800653489</v>
      </c>
      <c r="GC13" s="54">
        <f t="shared" si="44"/>
        <v>80.193479665427276</v>
      </c>
      <c r="GD13" s="54">
        <f t="shared" si="44"/>
        <v>80.639111530201063</v>
      </c>
      <c r="GE13" s="54">
        <f t="shared" si="44"/>
        <v>81.084743394974851</v>
      </c>
      <c r="GF13" s="54">
        <f t="shared" si="44"/>
        <v>81.530375259748638</v>
      </c>
      <c r="GG13" s="54">
        <f t="shared" si="44"/>
        <v>81.976007124522425</v>
      </c>
      <c r="GH13" s="54">
        <f t="shared" si="44"/>
        <v>82.421638989296213</v>
      </c>
      <c r="GI13" s="54">
        <f t="shared" si="44"/>
        <v>82.86727085407</v>
      </c>
      <c r="GJ13" s="54">
        <f t="shared" si="44"/>
        <v>83.312902718843787</v>
      </c>
      <c r="GK13" s="54">
        <f t="shared" si="44"/>
        <v>83.758534583617575</v>
      </c>
      <c r="GL13" s="54">
        <f t="shared" si="44"/>
        <v>84.204166448391362</v>
      </c>
      <c r="GM13" s="54">
        <f t="shared" si="44"/>
        <v>84.649798313165149</v>
      </c>
      <c r="GN13" s="54">
        <f t="shared" si="44"/>
        <v>85.095430177938937</v>
      </c>
      <c r="GO13" s="54">
        <f t="shared" si="44"/>
        <v>85.541062042712724</v>
      </c>
      <c r="GP13" s="54">
        <f t="shared" si="44"/>
        <v>85.986693907486512</v>
      </c>
      <c r="GQ13" s="54">
        <f t="shared" si="44"/>
        <v>86.432325772260299</v>
      </c>
      <c r="GR13" s="54">
        <f t="shared" si="44"/>
        <v>86.877957637034086</v>
      </c>
      <c r="GS13" s="70"/>
    </row>
    <row r="14" spans="1:201" x14ac:dyDescent="0.25">
      <c r="A14" s="30" t="s">
        <v>81</v>
      </c>
      <c r="B14" s="54">
        <f t="shared" si="10"/>
        <v>1.5171798304328425</v>
      </c>
      <c r="C14" s="54">
        <f t="shared" si="10"/>
        <v>1.5171798304328425</v>
      </c>
      <c r="D14" s="54">
        <f t="shared" si="10"/>
        <v>1.5171798304328425</v>
      </c>
      <c r="E14" s="54">
        <f t="shared" si="10"/>
        <v>1.5171798304328425</v>
      </c>
      <c r="F14" s="54">
        <f t="shared" si="10"/>
        <v>1.5171798304328425</v>
      </c>
      <c r="G14" s="54">
        <f t="shared" si="10"/>
        <v>1.5171798304328425</v>
      </c>
      <c r="H14" s="68">
        <f>VLOOKUP(H$3,Data_Enersys_VRLA!$A$231:$E$250,3)</f>
        <v>1.5171798304328425</v>
      </c>
      <c r="I14" s="68">
        <f>VLOOKUP(I$3,Data_Enersys_VRLA!$A$231:$E$250,3)</f>
        <v>1.5171798304328425</v>
      </c>
      <c r="J14" s="68">
        <f>VLOOKUP(J$3,Data_Enersys_VRLA!$A$231:$E$250,3)</f>
        <v>1.5175184110689577</v>
      </c>
      <c r="K14" s="69">
        <f t="shared" si="11"/>
        <v>1.624780601357199</v>
      </c>
      <c r="L14" s="68">
        <f>VLOOKUP(L$3,Data_Enersys_VRLA!$A$231:$E$250,3)</f>
        <v>1.7320427916454406</v>
      </c>
      <c r="M14" s="69">
        <f t="shared" si="12"/>
        <v>1.8816569220334582</v>
      </c>
      <c r="N14" s="69">
        <f t="shared" si="13"/>
        <v>2.0312710524214759</v>
      </c>
      <c r="O14" s="68">
        <f>VLOOKUP(O$3,Data_Enersys_VRLA!$A$231:$E$250,3)</f>
        <v>2.1808851828094933</v>
      </c>
      <c r="P14" s="54">
        <f t="shared" si="14"/>
        <v>3.1130481833143246</v>
      </c>
      <c r="Q14" s="68">
        <f>VLOOKUP(Q$3,Data_Enersys_VRLA!$A$231:$E$250,3)</f>
        <v>4.0452111838191556</v>
      </c>
      <c r="R14" s="68">
        <f>VLOOKUP(R$3,Data_Enersys_VRLA!$A$231:$E$250,3)</f>
        <v>5.8671268334771352</v>
      </c>
      <c r="S14" s="54">
        <f t="shared" si="15"/>
        <v>6.316647993852996</v>
      </c>
      <c r="T14" s="68">
        <f>VLOOKUP(T$3,Data_Enersys_VRLA!$A$231:$E$250,3)</f>
        <v>6.766169154228856</v>
      </c>
      <c r="U14" s="54">
        <f t="shared" si="16"/>
        <v>7.2076065118725836</v>
      </c>
      <c r="V14" s="68">
        <f>VLOOKUP(V$3,Data_Enersys_VRLA!$A$231:$E$250,3)</f>
        <v>7.6490438695163103</v>
      </c>
      <c r="W14" s="54">
        <f t="shared" si="17"/>
        <v>8.0851735638308373</v>
      </c>
      <c r="X14" s="68">
        <f>VLOOKUP(X$3,Data_Enersys_VRLA!$A$231:$E$250,3)</f>
        <v>8.5213032581453643</v>
      </c>
      <c r="Y14" s="54">
        <f t="shared" si="18"/>
        <v>8.9503068014864748</v>
      </c>
      <c r="Z14" s="68">
        <f>VLOOKUP(Z$3,Data_Enersys_VRLA!$A$231:$E$250,3)</f>
        <v>9.3793103448275854</v>
      </c>
      <c r="AA14" s="54">
        <f t="shared" si="19"/>
        <v>9.8024371273010118</v>
      </c>
      <c r="AB14" s="68">
        <f>VLOOKUP(AB$3,Data_Enersys_VRLA!$A$231:$E$250,3)</f>
        <v>10.225563909774436</v>
      </c>
      <c r="AC14" s="54">
        <f t="shared" si="20"/>
        <v>10.669341894060995</v>
      </c>
      <c r="AD14" s="54">
        <f t="shared" si="21"/>
        <v>11.113119878347554</v>
      </c>
      <c r="AE14" s="54">
        <f t="shared" si="22"/>
        <v>11.556897862634113</v>
      </c>
      <c r="AF14" s="54">
        <f t="shared" si="23"/>
        <v>12.000675846920672</v>
      </c>
      <c r="AG14" s="54">
        <f t="shared" si="24"/>
        <v>12.44445383120723</v>
      </c>
      <c r="AH14" s="54">
        <f t="shared" si="25"/>
        <v>12.888231815493789</v>
      </c>
      <c r="AI14" s="54">
        <f t="shared" si="26"/>
        <v>13.33200979978035</v>
      </c>
      <c r="AJ14" s="54">
        <f t="shared" si="27"/>
        <v>13.775787784066909</v>
      </c>
      <c r="AK14" s="54">
        <f t="shared" si="28"/>
        <v>14.219565768353467</v>
      </c>
      <c r="AL14" s="54">
        <f t="shared" si="29"/>
        <v>14.663343752640026</v>
      </c>
      <c r="AM14" s="54">
        <f t="shared" si="30"/>
        <v>15.107121736926585</v>
      </c>
      <c r="AN14" s="54">
        <f t="shared" si="31"/>
        <v>15.550899721213144</v>
      </c>
      <c r="AO14" s="54">
        <f t="shared" si="32"/>
        <v>15.994677705499702</v>
      </c>
      <c r="AP14" s="54">
        <f t="shared" si="33"/>
        <v>16.438455689786263</v>
      </c>
      <c r="AQ14" s="54">
        <f t="shared" si="34"/>
        <v>16.882233674072822</v>
      </c>
      <c r="AR14" s="54">
        <f t="shared" si="35"/>
        <v>17.326011658359381</v>
      </c>
      <c r="AS14" s="54">
        <f t="shared" si="36"/>
        <v>17.769789642645939</v>
      </c>
      <c r="AT14" s="54">
        <f t="shared" si="37"/>
        <v>18.213567626932498</v>
      </c>
      <c r="AU14" s="54">
        <f t="shared" si="38"/>
        <v>18.657345611219057</v>
      </c>
      <c r="AV14" s="68">
        <f>VLOOKUP(AV$3,Data_Enersys_VRLA!$A$231:$E$250,3)</f>
        <v>19.101123595505616</v>
      </c>
      <c r="AW14" s="54">
        <f t="shared" si="42"/>
        <v>19.544901579792175</v>
      </c>
      <c r="AX14" s="54">
        <f t="shared" si="47"/>
        <v>19.988679564078733</v>
      </c>
      <c r="AY14" s="54">
        <f t="shared" si="47"/>
        <v>20.432457548365292</v>
      </c>
      <c r="AZ14" s="54">
        <f t="shared" si="47"/>
        <v>20.876235532651851</v>
      </c>
      <c r="BA14" s="54">
        <f t="shared" si="47"/>
        <v>21.32001351693841</v>
      </c>
      <c r="BB14" s="54">
        <f t="shared" si="47"/>
        <v>21.763791501224969</v>
      </c>
      <c r="BC14" s="54">
        <f t="shared" si="47"/>
        <v>22.207569485511527</v>
      </c>
      <c r="BD14" s="54">
        <f t="shared" si="47"/>
        <v>22.651347469798086</v>
      </c>
      <c r="BE14" s="54">
        <f t="shared" si="47"/>
        <v>23.095125454084645</v>
      </c>
      <c r="BF14" s="54">
        <f t="shared" si="47"/>
        <v>23.538903438371204</v>
      </c>
      <c r="BG14" s="54">
        <f t="shared" si="47"/>
        <v>23.982681422657762</v>
      </c>
      <c r="BH14" s="54">
        <f t="shared" si="47"/>
        <v>24.426459406944321</v>
      </c>
      <c r="BI14" s="54">
        <f t="shared" si="47"/>
        <v>24.87023739123088</v>
      </c>
      <c r="BJ14" s="54">
        <f t="shared" si="47"/>
        <v>25.314015375517439</v>
      </c>
      <c r="BK14" s="54">
        <f t="shared" si="47"/>
        <v>25.757793359803998</v>
      </c>
      <c r="BL14" s="54">
        <f t="shared" si="47"/>
        <v>26.201571344090556</v>
      </c>
      <c r="BM14" s="54">
        <f t="shared" si="47"/>
        <v>26.645349328377115</v>
      </c>
      <c r="BN14" s="54">
        <f t="shared" si="47"/>
        <v>27.089127312663674</v>
      </c>
      <c r="BO14" s="54">
        <f t="shared" si="47"/>
        <v>27.532905296950233</v>
      </c>
      <c r="BP14" s="54">
        <f t="shared" si="47"/>
        <v>27.976683281236792</v>
      </c>
      <c r="BQ14" s="54">
        <f t="shared" si="47"/>
        <v>28.42046126552335</v>
      </c>
      <c r="BR14" s="54">
        <f t="shared" si="47"/>
        <v>28.864239249809909</v>
      </c>
      <c r="BS14" s="54">
        <f t="shared" si="47"/>
        <v>29.308017234096468</v>
      </c>
      <c r="BT14" s="54">
        <f t="shared" si="47"/>
        <v>29.751795218383027</v>
      </c>
      <c r="BU14" s="54">
        <f t="shared" si="47"/>
        <v>30.195573202669586</v>
      </c>
      <c r="BV14" s="54">
        <f t="shared" si="47"/>
        <v>30.639351186956144</v>
      </c>
      <c r="BW14" s="54">
        <f t="shared" si="47"/>
        <v>31.083129171242703</v>
      </c>
      <c r="BX14" s="54">
        <f t="shared" si="47"/>
        <v>31.526907155529262</v>
      </c>
      <c r="BY14" s="54">
        <f t="shared" si="47"/>
        <v>31.970685139815821</v>
      </c>
      <c r="BZ14" s="54">
        <f t="shared" si="47"/>
        <v>32.414463124102383</v>
      </c>
      <c r="CA14" s="54">
        <f t="shared" si="47"/>
        <v>32.858241108388938</v>
      </c>
      <c r="CB14" s="54">
        <f t="shared" si="47"/>
        <v>33.302019092675494</v>
      </c>
      <c r="CC14" s="54">
        <f t="shared" si="47"/>
        <v>33.745797076962049</v>
      </c>
      <c r="CD14" s="54">
        <f t="shared" si="47"/>
        <v>34.189575061248604</v>
      </c>
      <c r="CE14" s="54">
        <f t="shared" si="47"/>
        <v>34.633353045535159</v>
      </c>
      <c r="CF14" s="54">
        <f t="shared" si="47"/>
        <v>35.077131029821714</v>
      </c>
      <c r="CG14" s="54">
        <f t="shared" si="47"/>
        <v>35.52090901410827</v>
      </c>
      <c r="CH14" s="54">
        <f t="shared" si="47"/>
        <v>35.964686998394825</v>
      </c>
      <c r="CI14" s="54">
        <f t="shared" si="47"/>
        <v>36.40846498268138</v>
      </c>
      <c r="CJ14" s="54">
        <f t="shared" si="47"/>
        <v>36.852242966967935</v>
      </c>
      <c r="CK14" s="54">
        <f t="shared" si="47"/>
        <v>37.296020951254491</v>
      </c>
      <c r="CL14" s="54">
        <f t="shared" si="47"/>
        <v>37.739798935541046</v>
      </c>
      <c r="CM14" s="54">
        <f t="shared" si="47"/>
        <v>38.183576919827601</v>
      </c>
      <c r="CN14" s="54">
        <f t="shared" si="47"/>
        <v>38.627354904114156</v>
      </c>
      <c r="CO14" s="54">
        <f t="shared" si="47"/>
        <v>39.071132888400712</v>
      </c>
      <c r="CP14" s="54">
        <f t="shared" si="47"/>
        <v>39.514910872687267</v>
      </c>
      <c r="CQ14" s="54">
        <f t="shared" si="47"/>
        <v>39.958688856973822</v>
      </c>
      <c r="CR14" s="54">
        <f t="shared" si="47"/>
        <v>40.402466841260377</v>
      </c>
      <c r="CS14" s="54">
        <f t="shared" si="47"/>
        <v>40.846244825546933</v>
      </c>
      <c r="CT14" s="54">
        <f t="shared" si="47"/>
        <v>41.290022809833488</v>
      </c>
      <c r="CU14" s="54">
        <f t="shared" si="47"/>
        <v>41.733800794120043</v>
      </c>
      <c r="CV14" s="54">
        <f t="shared" si="47"/>
        <v>42.177578778406598</v>
      </c>
      <c r="CW14" s="54">
        <f t="shared" si="47"/>
        <v>42.621356762693154</v>
      </c>
      <c r="CX14" s="54">
        <f t="shared" si="47"/>
        <v>43.065134746979709</v>
      </c>
      <c r="CY14" s="54">
        <f t="shared" si="47"/>
        <v>43.508912731266264</v>
      </c>
      <c r="CZ14" s="54">
        <f t="shared" si="47"/>
        <v>43.952690715552819</v>
      </c>
      <c r="DA14" s="54">
        <f t="shared" si="47"/>
        <v>44.396468699839374</v>
      </c>
      <c r="DB14" s="54">
        <f t="shared" si="47"/>
        <v>44.84024668412593</v>
      </c>
      <c r="DC14" s="54">
        <f t="shared" si="47"/>
        <v>45.284024668412485</v>
      </c>
      <c r="DD14" s="54">
        <f t="shared" si="47"/>
        <v>45.72780265269904</v>
      </c>
      <c r="DE14" s="54">
        <f t="shared" si="47"/>
        <v>46.171580636985595</v>
      </c>
      <c r="DF14" s="54">
        <f t="shared" si="47"/>
        <v>46.615358621272151</v>
      </c>
      <c r="DG14" s="54">
        <f t="shared" si="47"/>
        <v>47.059136605558706</v>
      </c>
      <c r="DH14" s="54">
        <f t="shared" si="47"/>
        <v>47.502914589845261</v>
      </c>
      <c r="DI14" s="54">
        <f t="shared" ref="DI14:FT17" si="48">DH14+($AV14-$AU14)</f>
        <v>47.946692574131816</v>
      </c>
      <c r="DJ14" s="54">
        <f t="shared" si="48"/>
        <v>48.390470558418372</v>
      </c>
      <c r="DK14" s="54">
        <f t="shared" si="48"/>
        <v>48.834248542704927</v>
      </c>
      <c r="DL14" s="54">
        <f t="shared" si="48"/>
        <v>49.278026526991482</v>
      </c>
      <c r="DM14" s="54">
        <f t="shared" si="48"/>
        <v>49.721804511278037</v>
      </c>
      <c r="DN14" s="54">
        <f t="shared" si="48"/>
        <v>50.165582495564593</v>
      </c>
      <c r="DO14" s="54">
        <f t="shared" si="48"/>
        <v>50.609360479851148</v>
      </c>
      <c r="DP14" s="54">
        <f t="shared" si="48"/>
        <v>51.053138464137703</v>
      </c>
      <c r="DQ14" s="54">
        <f t="shared" si="48"/>
        <v>51.496916448424258</v>
      </c>
      <c r="DR14" s="54">
        <f t="shared" si="48"/>
        <v>51.940694432710814</v>
      </c>
      <c r="DS14" s="54">
        <f t="shared" si="48"/>
        <v>52.384472416997369</v>
      </c>
      <c r="DT14" s="54">
        <f t="shared" si="48"/>
        <v>52.828250401283924</v>
      </c>
      <c r="DU14" s="54">
        <f t="shared" si="48"/>
        <v>53.272028385570479</v>
      </c>
      <c r="DV14" s="54">
        <f t="shared" si="48"/>
        <v>53.715806369857034</v>
      </c>
      <c r="DW14" s="54">
        <f t="shared" si="48"/>
        <v>54.15958435414359</v>
      </c>
      <c r="DX14" s="54">
        <f t="shared" si="48"/>
        <v>54.603362338430145</v>
      </c>
      <c r="DY14" s="54">
        <f t="shared" si="48"/>
        <v>55.0471403227167</v>
      </c>
      <c r="DZ14" s="54">
        <f t="shared" si="48"/>
        <v>55.490918307003255</v>
      </c>
      <c r="EA14" s="54">
        <f t="shared" si="48"/>
        <v>55.934696291289811</v>
      </c>
      <c r="EB14" s="54">
        <f t="shared" si="48"/>
        <v>56.378474275576366</v>
      </c>
      <c r="EC14" s="54">
        <f t="shared" si="48"/>
        <v>56.822252259862921</v>
      </c>
      <c r="ED14" s="54">
        <f t="shared" si="48"/>
        <v>57.266030244149476</v>
      </c>
      <c r="EE14" s="54">
        <f t="shared" si="48"/>
        <v>57.709808228436032</v>
      </c>
      <c r="EF14" s="54">
        <f t="shared" si="48"/>
        <v>58.153586212722587</v>
      </c>
      <c r="EG14" s="54">
        <f t="shared" si="48"/>
        <v>58.597364197009142</v>
      </c>
      <c r="EH14" s="54">
        <f t="shared" si="48"/>
        <v>59.041142181295697</v>
      </c>
      <c r="EI14" s="54">
        <f t="shared" si="48"/>
        <v>59.484920165582253</v>
      </c>
      <c r="EJ14" s="54">
        <f t="shared" si="48"/>
        <v>59.928698149868808</v>
      </c>
      <c r="EK14" s="54">
        <f t="shared" si="48"/>
        <v>60.372476134155363</v>
      </c>
      <c r="EL14" s="54">
        <f t="shared" si="48"/>
        <v>60.816254118441918</v>
      </c>
      <c r="EM14" s="54">
        <f t="shared" si="48"/>
        <v>61.260032102728474</v>
      </c>
      <c r="EN14" s="54">
        <f t="shared" si="48"/>
        <v>61.703810087015029</v>
      </c>
      <c r="EO14" s="54">
        <f t="shared" si="48"/>
        <v>62.147588071301584</v>
      </c>
      <c r="EP14" s="54">
        <f t="shared" si="48"/>
        <v>62.591366055588139</v>
      </c>
      <c r="EQ14" s="54">
        <f t="shared" si="48"/>
        <v>63.035144039874694</v>
      </c>
      <c r="ER14" s="54">
        <f t="shared" si="48"/>
        <v>63.47892202416125</v>
      </c>
      <c r="ES14" s="54">
        <f t="shared" si="48"/>
        <v>63.922700008447805</v>
      </c>
      <c r="ET14" s="54">
        <f t="shared" si="48"/>
        <v>64.36647799273436</v>
      </c>
      <c r="EU14" s="54">
        <f t="shared" si="48"/>
        <v>64.810255977020915</v>
      </c>
      <c r="EV14" s="54">
        <f t="shared" si="48"/>
        <v>65.254033961307471</v>
      </c>
      <c r="EW14" s="54">
        <f t="shared" si="48"/>
        <v>65.697811945594026</v>
      </c>
      <c r="EX14" s="54">
        <f t="shared" si="48"/>
        <v>66.141589929880581</v>
      </c>
      <c r="EY14" s="54">
        <f t="shared" si="48"/>
        <v>66.585367914167136</v>
      </c>
      <c r="EZ14" s="54">
        <f t="shared" si="48"/>
        <v>67.029145898453692</v>
      </c>
      <c r="FA14" s="54">
        <f t="shared" si="48"/>
        <v>67.472923882740247</v>
      </c>
      <c r="FB14" s="54">
        <f t="shared" si="48"/>
        <v>67.916701867026802</v>
      </c>
      <c r="FC14" s="54">
        <f t="shared" si="48"/>
        <v>68.360479851313357</v>
      </c>
      <c r="FD14" s="54">
        <f t="shared" si="48"/>
        <v>68.804257835599913</v>
      </c>
      <c r="FE14" s="54">
        <f t="shared" si="48"/>
        <v>69.248035819886468</v>
      </c>
      <c r="FF14" s="54">
        <f t="shared" si="48"/>
        <v>69.691813804173023</v>
      </c>
      <c r="FG14" s="54">
        <f t="shared" si="48"/>
        <v>70.135591788459578</v>
      </c>
      <c r="FH14" s="54">
        <f t="shared" si="48"/>
        <v>70.579369772746134</v>
      </c>
      <c r="FI14" s="54">
        <f t="shared" si="48"/>
        <v>71.023147757032689</v>
      </c>
      <c r="FJ14" s="54">
        <f t="shared" si="48"/>
        <v>71.466925741319244</v>
      </c>
      <c r="FK14" s="54">
        <f t="shared" si="48"/>
        <v>71.910703725605799</v>
      </c>
      <c r="FL14" s="54">
        <f t="shared" si="48"/>
        <v>72.354481709892355</v>
      </c>
      <c r="FM14" s="54">
        <f t="shared" si="48"/>
        <v>72.79825969417891</v>
      </c>
      <c r="FN14" s="54">
        <f t="shared" si="48"/>
        <v>73.242037678465465</v>
      </c>
      <c r="FO14" s="54">
        <f t="shared" si="48"/>
        <v>73.68581566275202</v>
      </c>
      <c r="FP14" s="54">
        <f t="shared" si="48"/>
        <v>74.129593647038575</v>
      </c>
      <c r="FQ14" s="54">
        <f t="shared" si="48"/>
        <v>74.573371631325131</v>
      </c>
      <c r="FR14" s="54">
        <f t="shared" si="48"/>
        <v>75.017149615611686</v>
      </c>
      <c r="FS14" s="54">
        <f t="shared" si="48"/>
        <v>75.460927599898241</v>
      </c>
      <c r="FT14" s="54">
        <f t="shared" si="48"/>
        <v>75.904705584184796</v>
      </c>
      <c r="FU14" s="54">
        <f t="shared" si="45"/>
        <v>76.348483568471352</v>
      </c>
      <c r="FV14" s="54">
        <f t="shared" si="44"/>
        <v>76.792261552757907</v>
      </c>
      <c r="FW14" s="54">
        <f t="shared" si="44"/>
        <v>77.236039537044462</v>
      </c>
      <c r="FX14" s="54">
        <f t="shared" si="44"/>
        <v>77.679817521331017</v>
      </c>
      <c r="FY14" s="54">
        <f t="shared" si="44"/>
        <v>78.123595505617573</v>
      </c>
      <c r="FZ14" s="54">
        <f t="shared" si="44"/>
        <v>78.567373489904128</v>
      </c>
      <c r="GA14" s="54">
        <f t="shared" si="44"/>
        <v>79.011151474190683</v>
      </c>
      <c r="GB14" s="54">
        <f t="shared" si="44"/>
        <v>79.454929458477238</v>
      </c>
      <c r="GC14" s="54">
        <f t="shared" si="44"/>
        <v>79.898707442763794</v>
      </c>
      <c r="GD14" s="54">
        <f t="shared" si="44"/>
        <v>80.342485427050349</v>
      </c>
      <c r="GE14" s="54">
        <f t="shared" si="44"/>
        <v>80.786263411336904</v>
      </c>
      <c r="GF14" s="54">
        <f t="shared" si="44"/>
        <v>81.230041395623459</v>
      </c>
      <c r="GG14" s="54">
        <f t="shared" si="44"/>
        <v>81.673819379910015</v>
      </c>
      <c r="GH14" s="54">
        <f t="shared" si="44"/>
        <v>82.11759736419657</v>
      </c>
      <c r="GI14" s="54">
        <f t="shared" si="44"/>
        <v>82.561375348483125</v>
      </c>
      <c r="GJ14" s="54">
        <f t="shared" si="44"/>
        <v>83.00515333276968</v>
      </c>
      <c r="GK14" s="54">
        <f t="shared" si="44"/>
        <v>83.448931317056235</v>
      </c>
      <c r="GL14" s="54">
        <f t="shared" si="44"/>
        <v>83.892709301342791</v>
      </c>
      <c r="GM14" s="54">
        <f t="shared" si="44"/>
        <v>84.336487285629346</v>
      </c>
      <c r="GN14" s="54">
        <f t="shared" si="44"/>
        <v>84.780265269915901</v>
      </c>
      <c r="GO14" s="54">
        <f t="shared" si="44"/>
        <v>85.224043254202456</v>
      </c>
      <c r="GP14" s="54">
        <f t="shared" si="44"/>
        <v>85.667821238489012</v>
      </c>
      <c r="GQ14" s="54">
        <f t="shared" si="44"/>
        <v>86.111599222775567</v>
      </c>
      <c r="GR14" s="54">
        <f t="shared" si="44"/>
        <v>86.555377207062122</v>
      </c>
      <c r="GS14" s="70"/>
    </row>
    <row r="15" spans="1:201" x14ac:dyDescent="0.25">
      <c r="A15" s="30" t="s">
        <v>82</v>
      </c>
      <c r="B15" s="54">
        <f t="shared" si="10"/>
        <v>1.5172145496985021</v>
      </c>
      <c r="C15" s="54">
        <f t="shared" ref="C15:G20" si="49">$H15</f>
        <v>1.5172145496985021</v>
      </c>
      <c r="D15" s="54">
        <f t="shared" si="49"/>
        <v>1.5172145496985021</v>
      </c>
      <c r="E15" s="54">
        <f t="shared" si="49"/>
        <v>1.5172145496985021</v>
      </c>
      <c r="F15" s="54">
        <f t="shared" si="49"/>
        <v>1.5172145496985021</v>
      </c>
      <c r="G15" s="54">
        <f t="shared" si="49"/>
        <v>1.5172145496985021</v>
      </c>
      <c r="H15" s="68">
        <f>VLOOKUP(H$3,Data_Enersys_VRLA!$A$256:$E$275,3)</f>
        <v>1.5172145496985021</v>
      </c>
      <c r="I15" s="68">
        <f>VLOOKUP(I$3,Data_Enersys_VRLA!$A$256:$E$275,3)</f>
        <v>1.5172145496985021</v>
      </c>
      <c r="J15" s="68">
        <f>VLOOKUP(J$3,Data_Enersys_VRLA!$A$256:$E$275,3)</f>
        <v>1.5175097276264591</v>
      </c>
      <c r="K15" s="69">
        <f t="shared" si="11"/>
        <v>1.6246518442750413</v>
      </c>
      <c r="L15" s="68">
        <f>VLOOKUP(L$3,Data_Enersys_VRLA!$A$256:$E$275,3)</f>
        <v>1.7317939609236235</v>
      </c>
      <c r="M15" s="69">
        <f t="shared" si="12"/>
        <v>1.8815986585128408</v>
      </c>
      <c r="N15" s="69">
        <f t="shared" si="13"/>
        <v>2.0314033561020581</v>
      </c>
      <c r="O15" s="68">
        <f>VLOOKUP(O$3,Data_Enersys_VRLA!$A$256:$E$275,3)</f>
        <v>2.1812080536912752</v>
      </c>
      <c r="P15" s="54">
        <f t="shared" si="14"/>
        <v>3.113425603609123</v>
      </c>
      <c r="Q15" s="68">
        <f>VLOOKUP(Q$3,Data_Enersys_VRLA!$A$256:$E$275,3)</f>
        <v>4.0456431535269708</v>
      </c>
      <c r="R15" s="68">
        <f>VLOOKUP(R$3,Data_Enersys_VRLA!$A$256:$E$275,3)</f>
        <v>5.8690744920993225</v>
      </c>
      <c r="S15" s="54">
        <f t="shared" si="15"/>
        <v>6.3170177317391669</v>
      </c>
      <c r="T15" s="68">
        <f>VLOOKUP(T$3,Data_Enersys_VRLA!$A$256:$E$275,3)</f>
        <v>6.7649609713790113</v>
      </c>
      <c r="U15" s="54">
        <f t="shared" si="16"/>
        <v>7.2060098974542122</v>
      </c>
      <c r="V15" s="68">
        <f>VLOOKUP(V$3,Data_Enersys_VRLA!$A$256:$E$275,3)</f>
        <v>7.6470588235294121</v>
      </c>
      <c r="W15" s="54">
        <f t="shared" si="17"/>
        <v>8.0811713331620858</v>
      </c>
      <c r="X15" s="68">
        <f>VLOOKUP(X$3,Data_Enersys_VRLA!$A$256:$E$275,3)</f>
        <v>8.5152838427947604</v>
      </c>
      <c r="Y15" s="54">
        <f t="shared" si="18"/>
        <v>8.9451419213973793</v>
      </c>
      <c r="Z15" s="68">
        <f>VLOOKUP(Z$3,Data_Enersys_VRLA!$A$256:$E$275,3)</f>
        <v>9.375</v>
      </c>
      <c r="AA15" s="54">
        <f t="shared" si="19"/>
        <v>9.8056102362204722</v>
      </c>
      <c r="AB15" s="68">
        <f>VLOOKUP(AB$3,Data_Enersys_VRLA!$A$256:$E$275,3)</f>
        <v>10.236220472440944</v>
      </c>
      <c r="AC15" s="54">
        <f t="shared" si="20"/>
        <v>10.680291801760074</v>
      </c>
      <c r="AD15" s="54">
        <f t="shared" si="21"/>
        <v>11.124363131079203</v>
      </c>
      <c r="AE15" s="54">
        <f t="shared" si="22"/>
        <v>11.568434460398333</v>
      </c>
      <c r="AF15" s="54">
        <f t="shared" si="23"/>
        <v>12.012505789717462</v>
      </c>
      <c r="AG15" s="54">
        <f t="shared" si="24"/>
        <v>12.456577119036591</v>
      </c>
      <c r="AH15" s="54">
        <f t="shared" si="25"/>
        <v>12.900648448355721</v>
      </c>
      <c r="AI15" s="54">
        <f t="shared" si="26"/>
        <v>13.344719777674849</v>
      </c>
      <c r="AJ15" s="54">
        <f t="shared" si="27"/>
        <v>13.788791106993978</v>
      </c>
      <c r="AK15" s="54">
        <f t="shared" si="28"/>
        <v>14.232862436313107</v>
      </c>
      <c r="AL15" s="54">
        <f t="shared" si="29"/>
        <v>14.676933765632237</v>
      </c>
      <c r="AM15" s="54">
        <f t="shared" si="30"/>
        <v>15.121005094951366</v>
      </c>
      <c r="AN15" s="54">
        <f t="shared" si="31"/>
        <v>15.565076424270496</v>
      </c>
      <c r="AO15" s="54">
        <f t="shared" si="32"/>
        <v>16.009147753589623</v>
      </c>
      <c r="AP15" s="54">
        <f t="shared" si="33"/>
        <v>16.453219082908753</v>
      </c>
      <c r="AQ15" s="54">
        <f t="shared" si="34"/>
        <v>16.897290412227882</v>
      </c>
      <c r="AR15" s="54">
        <f t="shared" si="35"/>
        <v>17.341361741547011</v>
      </c>
      <c r="AS15" s="54">
        <f t="shared" si="36"/>
        <v>17.785433070866141</v>
      </c>
      <c r="AT15" s="54">
        <f t="shared" si="37"/>
        <v>18.22950440018527</v>
      </c>
      <c r="AU15" s="54">
        <f t="shared" si="38"/>
        <v>18.6735757295044</v>
      </c>
      <c r="AV15" s="68">
        <f>VLOOKUP(AV$3,Data_Enersys_VRLA!$A$256:$E$275,3)</f>
        <v>19.117647058823529</v>
      </c>
      <c r="AW15" s="54">
        <f t="shared" si="42"/>
        <v>19.561718388142658</v>
      </c>
      <c r="AX15" s="54">
        <f t="shared" ref="AX15:DI18" si="50">AW15+($AV15-$AU15)</f>
        <v>20.005789717461788</v>
      </c>
      <c r="AY15" s="54">
        <f t="shared" si="50"/>
        <v>20.449861046780917</v>
      </c>
      <c r="AZ15" s="54">
        <f t="shared" si="50"/>
        <v>20.893932376100047</v>
      </c>
      <c r="BA15" s="54">
        <f t="shared" si="50"/>
        <v>21.338003705419176</v>
      </c>
      <c r="BB15" s="54">
        <f t="shared" si="50"/>
        <v>21.782075034738305</v>
      </c>
      <c r="BC15" s="54">
        <f t="shared" si="50"/>
        <v>22.226146364057435</v>
      </c>
      <c r="BD15" s="54">
        <f t="shared" si="50"/>
        <v>22.670217693376564</v>
      </c>
      <c r="BE15" s="54">
        <f t="shared" si="50"/>
        <v>23.114289022695694</v>
      </c>
      <c r="BF15" s="54">
        <f t="shared" si="50"/>
        <v>23.558360352014823</v>
      </c>
      <c r="BG15" s="54">
        <f t="shared" si="50"/>
        <v>24.002431681333952</v>
      </c>
      <c r="BH15" s="54">
        <f t="shared" si="50"/>
        <v>24.446503010653082</v>
      </c>
      <c r="BI15" s="54">
        <f t="shared" si="50"/>
        <v>24.890574339972211</v>
      </c>
      <c r="BJ15" s="54">
        <f t="shared" si="50"/>
        <v>25.334645669291341</v>
      </c>
      <c r="BK15" s="54">
        <f t="shared" si="50"/>
        <v>25.77871699861047</v>
      </c>
      <c r="BL15" s="54">
        <f t="shared" si="50"/>
        <v>26.222788327929599</v>
      </c>
      <c r="BM15" s="54">
        <f t="shared" si="50"/>
        <v>26.666859657248729</v>
      </c>
      <c r="BN15" s="54">
        <f t="shared" si="50"/>
        <v>27.110930986567858</v>
      </c>
      <c r="BO15" s="54">
        <f t="shared" si="50"/>
        <v>27.555002315886988</v>
      </c>
      <c r="BP15" s="54">
        <f t="shared" si="50"/>
        <v>27.999073645206117</v>
      </c>
      <c r="BQ15" s="54">
        <f t="shared" si="50"/>
        <v>28.443144974525246</v>
      </c>
      <c r="BR15" s="54">
        <f t="shared" si="50"/>
        <v>28.887216303844376</v>
      </c>
      <c r="BS15" s="54">
        <f t="shared" si="50"/>
        <v>29.331287633163505</v>
      </c>
      <c r="BT15" s="54">
        <f t="shared" si="50"/>
        <v>29.775358962482635</v>
      </c>
      <c r="BU15" s="54">
        <f t="shared" si="50"/>
        <v>30.219430291801764</v>
      </c>
      <c r="BV15" s="54">
        <f t="shared" si="50"/>
        <v>30.663501621120894</v>
      </c>
      <c r="BW15" s="54">
        <f t="shared" si="50"/>
        <v>31.107572950440023</v>
      </c>
      <c r="BX15" s="54">
        <f t="shared" si="50"/>
        <v>31.551644279759152</v>
      </c>
      <c r="BY15" s="54">
        <f t="shared" si="50"/>
        <v>31.995715609078282</v>
      </c>
      <c r="BZ15" s="54">
        <f t="shared" si="50"/>
        <v>32.439786938397411</v>
      </c>
      <c r="CA15" s="54">
        <f t="shared" si="50"/>
        <v>32.883858267716541</v>
      </c>
      <c r="CB15" s="54">
        <f t="shared" si="50"/>
        <v>33.32792959703567</v>
      </c>
      <c r="CC15" s="54">
        <f t="shared" si="50"/>
        <v>33.772000926354799</v>
      </c>
      <c r="CD15" s="54">
        <f t="shared" si="50"/>
        <v>34.216072255673929</v>
      </c>
      <c r="CE15" s="54">
        <f t="shared" si="50"/>
        <v>34.660143584993058</v>
      </c>
      <c r="CF15" s="54">
        <f t="shared" si="50"/>
        <v>35.104214914312188</v>
      </c>
      <c r="CG15" s="54">
        <f t="shared" si="50"/>
        <v>35.548286243631317</v>
      </c>
      <c r="CH15" s="54">
        <f t="shared" si="50"/>
        <v>35.992357572950446</v>
      </c>
      <c r="CI15" s="54">
        <f t="shared" si="50"/>
        <v>36.436428902269576</v>
      </c>
      <c r="CJ15" s="54">
        <f t="shared" si="50"/>
        <v>36.880500231588705</v>
      </c>
      <c r="CK15" s="54">
        <f t="shared" si="50"/>
        <v>37.324571560907835</v>
      </c>
      <c r="CL15" s="54">
        <f t="shared" si="50"/>
        <v>37.768642890226964</v>
      </c>
      <c r="CM15" s="54">
        <f t="shared" si="50"/>
        <v>38.212714219546093</v>
      </c>
      <c r="CN15" s="54">
        <f t="shared" si="50"/>
        <v>38.656785548865223</v>
      </c>
      <c r="CO15" s="54">
        <f t="shared" si="50"/>
        <v>39.100856878184352</v>
      </c>
      <c r="CP15" s="54">
        <f t="shared" si="50"/>
        <v>39.544928207503482</v>
      </c>
      <c r="CQ15" s="54">
        <f t="shared" si="50"/>
        <v>39.988999536822611</v>
      </c>
      <c r="CR15" s="54">
        <f t="shared" si="50"/>
        <v>40.43307086614174</v>
      </c>
      <c r="CS15" s="54">
        <f t="shared" si="50"/>
        <v>40.87714219546087</v>
      </c>
      <c r="CT15" s="54">
        <f t="shared" si="50"/>
        <v>41.321213524779999</v>
      </c>
      <c r="CU15" s="54">
        <f t="shared" si="50"/>
        <v>41.765284854099129</v>
      </c>
      <c r="CV15" s="54">
        <f t="shared" si="50"/>
        <v>42.209356183418258</v>
      </c>
      <c r="CW15" s="54">
        <f t="shared" si="50"/>
        <v>42.653427512737387</v>
      </c>
      <c r="CX15" s="54">
        <f t="shared" si="50"/>
        <v>43.097498842056517</v>
      </c>
      <c r="CY15" s="54">
        <f t="shared" si="50"/>
        <v>43.541570171375646</v>
      </c>
      <c r="CZ15" s="54">
        <f t="shared" si="50"/>
        <v>43.985641500694776</v>
      </c>
      <c r="DA15" s="54">
        <f t="shared" si="50"/>
        <v>44.429712830013905</v>
      </c>
      <c r="DB15" s="54">
        <f t="shared" si="50"/>
        <v>44.873784159333034</v>
      </c>
      <c r="DC15" s="54">
        <f t="shared" si="50"/>
        <v>45.317855488652164</v>
      </c>
      <c r="DD15" s="54">
        <f t="shared" si="50"/>
        <v>45.761926817971293</v>
      </c>
      <c r="DE15" s="54">
        <f t="shared" si="50"/>
        <v>46.205998147290423</v>
      </c>
      <c r="DF15" s="54">
        <f t="shared" si="50"/>
        <v>46.650069476609552</v>
      </c>
      <c r="DG15" s="54">
        <f t="shared" si="50"/>
        <v>47.094140805928681</v>
      </c>
      <c r="DH15" s="54">
        <f t="shared" si="50"/>
        <v>47.538212135247811</v>
      </c>
      <c r="DI15" s="54">
        <f t="shared" si="50"/>
        <v>47.98228346456694</v>
      </c>
      <c r="DJ15" s="54">
        <f t="shared" si="48"/>
        <v>48.42635479388607</v>
      </c>
      <c r="DK15" s="54">
        <f t="shared" si="48"/>
        <v>48.870426123205199</v>
      </c>
      <c r="DL15" s="54">
        <f t="shared" si="48"/>
        <v>49.314497452524328</v>
      </c>
      <c r="DM15" s="54">
        <f t="shared" si="48"/>
        <v>49.758568781843458</v>
      </c>
      <c r="DN15" s="54">
        <f t="shared" si="48"/>
        <v>50.202640111162587</v>
      </c>
      <c r="DO15" s="54">
        <f t="shared" si="48"/>
        <v>50.646711440481717</v>
      </c>
      <c r="DP15" s="54">
        <f t="shared" si="48"/>
        <v>51.090782769800846</v>
      </c>
      <c r="DQ15" s="54">
        <f t="shared" si="48"/>
        <v>51.534854099119976</v>
      </c>
      <c r="DR15" s="54">
        <f t="shared" si="48"/>
        <v>51.978925428439105</v>
      </c>
      <c r="DS15" s="54">
        <f t="shared" si="48"/>
        <v>52.422996757758234</v>
      </c>
      <c r="DT15" s="54">
        <f t="shared" si="48"/>
        <v>52.867068087077364</v>
      </c>
      <c r="DU15" s="54">
        <f t="shared" si="48"/>
        <v>53.311139416396493</v>
      </c>
      <c r="DV15" s="54">
        <f t="shared" si="48"/>
        <v>53.755210745715623</v>
      </c>
      <c r="DW15" s="54">
        <f t="shared" si="48"/>
        <v>54.199282075034752</v>
      </c>
      <c r="DX15" s="54">
        <f t="shared" si="48"/>
        <v>54.643353404353881</v>
      </c>
      <c r="DY15" s="54">
        <f t="shared" si="48"/>
        <v>55.087424733673011</v>
      </c>
      <c r="DZ15" s="54">
        <f t="shared" si="48"/>
        <v>55.53149606299214</v>
      </c>
      <c r="EA15" s="54">
        <f t="shared" si="48"/>
        <v>55.97556739231127</v>
      </c>
      <c r="EB15" s="54">
        <f t="shared" si="48"/>
        <v>56.419638721630399</v>
      </c>
      <c r="EC15" s="54">
        <f t="shared" si="48"/>
        <v>56.863710050949528</v>
      </c>
      <c r="ED15" s="54">
        <f t="shared" si="48"/>
        <v>57.307781380268658</v>
      </c>
      <c r="EE15" s="54">
        <f t="shared" si="48"/>
        <v>57.751852709587787</v>
      </c>
      <c r="EF15" s="54">
        <f t="shared" si="48"/>
        <v>58.195924038906917</v>
      </c>
      <c r="EG15" s="54">
        <f t="shared" si="48"/>
        <v>58.639995368226046</v>
      </c>
      <c r="EH15" s="54">
        <f t="shared" si="48"/>
        <v>59.084066697545175</v>
      </c>
      <c r="EI15" s="54">
        <f t="shared" si="48"/>
        <v>59.528138026864305</v>
      </c>
      <c r="EJ15" s="54">
        <f t="shared" si="48"/>
        <v>59.972209356183434</v>
      </c>
      <c r="EK15" s="54">
        <f t="shared" si="48"/>
        <v>60.416280685502564</v>
      </c>
      <c r="EL15" s="54">
        <f t="shared" si="48"/>
        <v>60.860352014821693</v>
      </c>
      <c r="EM15" s="54">
        <f t="shared" si="48"/>
        <v>61.304423344140822</v>
      </c>
      <c r="EN15" s="54">
        <f t="shared" si="48"/>
        <v>61.748494673459952</v>
      </c>
      <c r="EO15" s="54">
        <f t="shared" si="48"/>
        <v>62.192566002779081</v>
      </c>
      <c r="EP15" s="54">
        <f t="shared" si="48"/>
        <v>62.636637332098211</v>
      </c>
      <c r="EQ15" s="54">
        <f t="shared" si="48"/>
        <v>63.08070866141734</v>
      </c>
      <c r="ER15" s="54">
        <f t="shared" si="48"/>
        <v>63.524779990736469</v>
      </c>
      <c r="ES15" s="54">
        <f t="shared" si="48"/>
        <v>63.968851320055599</v>
      </c>
      <c r="ET15" s="54">
        <f t="shared" si="48"/>
        <v>64.412922649374735</v>
      </c>
      <c r="EU15" s="54">
        <f t="shared" si="48"/>
        <v>64.856993978693865</v>
      </c>
      <c r="EV15" s="54">
        <f t="shared" si="48"/>
        <v>65.301065308012994</v>
      </c>
      <c r="EW15" s="54">
        <f t="shared" si="48"/>
        <v>65.745136637332124</v>
      </c>
      <c r="EX15" s="54">
        <f t="shared" si="48"/>
        <v>66.189207966651253</v>
      </c>
      <c r="EY15" s="54">
        <f t="shared" si="48"/>
        <v>66.633279295970382</v>
      </c>
      <c r="EZ15" s="54">
        <f t="shared" si="48"/>
        <v>67.077350625289512</v>
      </c>
      <c r="FA15" s="54">
        <f t="shared" si="48"/>
        <v>67.521421954608641</v>
      </c>
      <c r="FB15" s="54">
        <f t="shared" si="48"/>
        <v>67.965493283927771</v>
      </c>
      <c r="FC15" s="54">
        <f t="shared" si="48"/>
        <v>68.4095646132469</v>
      </c>
      <c r="FD15" s="54">
        <f t="shared" si="48"/>
        <v>68.853635942566029</v>
      </c>
      <c r="FE15" s="54">
        <f t="shared" si="48"/>
        <v>69.297707271885159</v>
      </c>
      <c r="FF15" s="54">
        <f t="shared" si="48"/>
        <v>69.741778601204288</v>
      </c>
      <c r="FG15" s="54">
        <f t="shared" si="48"/>
        <v>70.185849930523418</v>
      </c>
      <c r="FH15" s="54">
        <f t="shared" si="48"/>
        <v>70.629921259842547</v>
      </c>
      <c r="FI15" s="54">
        <f t="shared" si="48"/>
        <v>71.073992589161676</v>
      </c>
      <c r="FJ15" s="54">
        <f t="shared" si="48"/>
        <v>71.518063918480806</v>
      </c>
      <c r="FK15" s="54">
        <f t="shared" si="48"/>
        <v>71.962135247799935</v>
      </c>
      <c r="FL15" s="54">
        <f t="shared" si="48"/>
        <v>72.406206577119065</v>
      </c>
      <c r="FM15" s="54">
        <f t="shared" si="48"/>
        <v>72.850277906438194</v>
      </c>
      <c r="FN15" s="54">
        <f t="shared" si="48"/>
        <v>73.294349235757323</v>
      </c>
      <c r="FO15" s="54">
        <f t="shared" si="48"/>
        <v>73.738420565076453</v>
      </c>
      <c r="FP15" s="54">
        <f t="shared" si="48"/>
        <v>74.182491894395582</v>
      </c>
      <c r="FQ15" s="54">
        <f t="shared" si="48"/>
        <v>74.626563223714712</v>
      </c>
      <c r="FR15" s="54">
        <f t="shared" si="48"/>
        <v>75.070634553033841</v>
      </c>
      <c r="FS15" s="54">
        <f t="shared" si="48"/>
        <v>75.51470588235297</v>
      </c>
      <c r="FT15" s="54">
        <f t="shared" si="48"/>
        <v>75.9587772116721</v>
      </c>
      <c r="FU15" s="54">
        <f t="shared" si="45"/>
        <v>76.402848540991229</v>
      </c>
      <c r="FV15" s="54">
        <f t="shared" si="44"/>
        <v>76.846919870310359</v>
      </c>
      <c r="FW15" s="54">
        <f t="shared" si="44"/>
        <v>77.290991199629488</v>
      </c>
      <c r="FX15" s="54">
        <f t="shared" si="44"/>
        <v>77.735062528948617</v>
      </c>
      <c r="FY15" s="54">
        <f t="shared" si="44"/>
        <v>78.179133858267747</v>
      </c>
      <c r="FZ15" s="54">
        <f t="shared" si="44"/>
        <v>78.623205187586876</v>
      </c>
      <c r="GA15" s="54">
        <f t="shared" si="44"/>
        <v>79.067276516906006</v>
      </c>
      <c r="GB15" s="54">
        <f t="shared" si="44"/>
        <v>79.511347846225135</v>
      </c>
      <c r="GC15" s="54">
        <f t="shared" si="44"/>
        <v>79.955419175544264</v>
      </c>
      <c r="GD15" s="54">
        <f t="shared" si="44"/>
        <v>80.399490504863394</v>
      </c>
      <c r="GE15" s="54">
        <f t="shared" si="44"/>
        <v>80.843561834182523</v>
      </c>
      <c r="GF15" s="54">
        <f t="shared" si="44"/>
        <v>81.287633163501653</v>
      </c>
      <c r="GG15" s="54">
        <f t="shared" si="44"/>
        <v>81.731704492820782</v>
      </c>
      <c r="GH15" s="54">
        <f t="shared" si="44"/>
        <v>82.175775822139911</v>
      </c>
      <c r="GI15" s="54">
        <f t="shared" si="44"/>
        <v>82.619847151459041</v>
      </c>
      <c r="GJ15" s="54">
        <f t="shared" si="44"/>
        <v>83.06391848077817</v>
      </c>
      <c r="GK15" s="54">
        <f t="shared" si="44"/>
        <v>83.5079898100973</v>
      </c>
      <c r="GL15" s="54">
        <f t="shared" si="44"/>
        <v>83.952061139416429</v>
      </c>
      <c r="GM15" s="54">
        <f t="shared" si="44"/>
        <v>84.396132468735559</v>
      </c>
      <c r="GN15" s="54">
        <f t="shared" si="44"/>
        <v>84.840203798054688</v>
      </c>
      <c r="GO15" s="54">
        <f t="shared" si="44"/>
        <v>85.284275127373817</v>
      </c>
      <c r="GP15" s="54">
        <f t="shared" si="44"/>
        <v>85.728346456692947</v>
      </c>
      <c r="GQ15" s="54">
        <f t="shared" si="44"/>
        <v>86.172417786012076</v>
      </c>
      <c r="GR15" s="54">
        <f t="shared" si="44"/>
        <v>86.616489115331206</v>
      </c>
      <c r="GS15" s="70"/>
    </row>
    <row r="16" spans="1:201" x14ac:dyDescent="0.25">
      <c r="A16" s="30" t="s">
        <v>83</v>
      </c>
      <c r="B16" s="54">
        <f t="shared" si="10"/>
        <v>1.5171948752528657</v>
      </c>
      <c r="C16" s="54">
        <f t="shared" si="49"/>
        <v>1.5171948752528657</v>
      </c>
      <c r="D16" s="54">
        <f t="shared" si="49"/>
        <v>1.5171948752528657</v>
      </c>
      <c r="E16" s="54">
        <f t="shared" si="49"/>
        <v>1.5171948752528657</v>
      </c>
      <c r="F16" s="54">
        <f t="shared" si="49"/>
        <v>1.5171948752528657</v>
      </c>
      <c r="G16" s="54">
        <f t="shared" si="49"/>
        <v>1.5171948752528657</v>
      </c>
      <c r="H16" s="68">
        <f>VLOOKUP(H$3,Data_Enersys_VRLA!$A$281:$E$300,3)</f>
        <v>1.5171948752528657</v>
      </c>
      <c r="I16" s="68">
        <f>VLOOKUP(I$3,Data_Enersys_VRLA!$A$281:$E$300,3)</f>
        <v>1.5174506828528072</v>
      </c>
      <c r="J16" s="68">
        <f>VLOOKUP(J$3,Data_Enersys_VRLA!$A$281:$E$300,3)</f>
        <v>1.5174506828528072</v>
      </c>
      <c r="K16" s="69">
        <f t="shared" si="11"/>
        <v>1.6252764679428682</v>
      </c>
      <c r="L16" s="68">
        <f>VLOOKUP(L$3,Data_Enersys_VRLA!$A$281:$E$300,3)</f>
        <v>1.7331022530329292</v>
      </c>
      <c r="M16" s="69">
        <f t="shared" si="12"/>
        <v>1.8828505805864533</v>
      </c>
      <c r="N16" s="69">
        <f t="shared" si="13"/>
        <v>2.0325989081399776</v>
      </c>
      <c r="O16" s="68">
        <f>VLOOKUP(O$3,Data_Enersys_VRLA!$A$281:$E$300,3)</f>
        <v>2.1823472356935016</v>
      </c>
      <c r="P16" s="54">
        <f t="shared" si="14"/>
        <v>3.1145549128107799</v>
      </c>
      <c r="Q16" s="68">
        <f>VLOOKUP(Q$3,Data_Enersys_VRLA!$A$281:$E$300,3)</f>
        <v>4.0467625899280577</v>
      </c>
      <c r="R16" s="68">
        <f>VLOOKUP(R$3,Data_Enersys_VRLA!$A$281:$E$300,3)</f>
        <v>5.8708414872798427</v>
      </c>
      <c r="S16" s="54">
        <f t="shared" si="15"/>
        <v>6.3188793902564626</v>
      </c>
      <c r="T16" s="68">
        <f>VLOOKUP(T$3,Data_Enersys_VRLA!$A$281:$E$300,3)</f>
        <v>6.7669172932330826</v>
      </c>
      <c r="U16" s="54">
        <f t="shared" si="16"/>
        <v>7.2067381708306453</v>
      </c>
      <c r="V16" s="68">
        <f>VLOOKUP(V$3,Data_Enersys_VRLA!$A$281:$E$300,3)</f>
        <v>7.6465590484282071</v>
      </c>
      <c r="W16" s="54">
        <f t="shared" si="17"/>
        <v>8.0806115961157126</v>
      </c>
      <c r="X16" s="68">
        <f>VLOOKUP(X$3,Data_Enersys_VRLA!$A$281:$E$300,3)</f>
        <v>8.5146641438032162</v>
      </c>
      <c r="Y16" s="54">
        <f t="shared" si="18"/>
        <v>8.9497199759683443</v>
      </c>
      <c r="Z16" s="68">
        <f>VLOOKUP(Z$3,Data_Enersys_VRLA!$A$281:$E$300,3)</f>
        <v>9.3847758081334725</v>
      </c>
      <c r="AA16" s="54">
        <f t="shared" si="19"/>
        <v>9.8118418289814109</v>
      </c>
      <c r="AB16" s="68">
        <f>VLOOKUP(AB$3,Data_Enersys_VRLA!$A$281:$E$300,3)</f>
        <v>10.238907849829351</v>
      </c>
      <c r="AC16" s="54">
        <f t="shared" si="20"/>
        <v>10.682376470076736</v>
      </c>
      <c r="AD16" s="54">
        <f t="shared" si="21"/>
        <v>11.125845090324123</v>
      </c>
      <c r="AE16" s="54">
        <f t="shared" si="22"/>
        <v>11.569313710571508</v>
      </c>
      <c r="AF16" s="54">
        <f t="shared" si="23"/>
        <v>12.012782330818895</v>
      </c>
      <c r="AG16" s="54">
        <f t="shared" si="24"/>
        <v>12.456250951066281</v>
      </c>
      <c r="AH16" s="54">
        <f t="shared" si="25"/>
        <v>12.899719571313668</v>
      </c>
      <c r="AI16" s="54">
        <f t="shared" si="26"/>
        <v>13.343188191561053</v>
      </c>
      <c r="AJ16" s="54">
        <f t="shared" si="27"/>
        <v>13.786656811808438</v>
      </c>
      <c r="AK16" s="54">
        <f t="shared" si="28"/>
        <v>14.230125432055825</v>
      </c>
      <c r="AL16" s="54">
        <f t="shared" si="29"/>
        <v>14.673594052303212</v>
      </c>
      <c r="AM16" s="54">
        <f t="shared" si="30"/>
        <v>15.117062672550597</v>
      </c>
      <c r="AN16" s="54">
        <f t="shared" si="31"/>
        <v>15.560531292797982</v>
      </c>
      <c r="AO16" s="54">
        <f t="shared" si="32"/>
        <v>16.003999913045369</v>
      </c>
      <c r="AP16" s="54">
        <f t="shared" si="33"/>
        <v>16.447468533292756</v>
      </c>
      <c r="AQ16" s="54">
        <f t="shared" si="34"/>
        <v>16.890937153540143</v>
      </c>
      <c r="AR16" s="54">
        <f t="shared" si="35"/>
        <v>17.334405773787527</v>
      </c>
      <c r="AS16" s="54">
        <f t="shared" si="36"/>
        <v>17.777874394034914</v>
      </c>
      <c r="AT16" s="54">
        <f t="shared" si="37"/>
        <v>18.221343014282301</v>
      </c>
      <c r="AU16" s="54">
        <f t="shared" si="38"/>
        <v>18.664811634529684</v>
      </c>
      <c r="AV16" s="68">
        <f>VLOOKUP(AV$3,Data_Enersys_VRLA!$A$281:$E$300,3)</f>
        <v>19.108280254777071</v>
      </c>
      <c r="AW16" s="54">
        <f t="shared" si="42"/>
        <v>19.551748875024458</v>
      </c>
      <c r="AX16" s="54">
        <f t="shared" si="50"/>
        <v>19.995217495271845</v>
      </c>
      <c r="AY16" s="54">
        <f t="shared" si="50"/>
        <v>20.438686115519232</v>
      </c>
      <c r="AZ16" s="54">
        <f t="shared" si="50"/>
        <v>20.882154735766619</v>
      </c>
      <c r="BA16" s="54">
        <f t="shared" si="50"/>
        <v>21.325623356014006</v>
      </c>
      <c r="BB16" s="54">
        <f t="shared" si="50"/>
        <v>21.769091976261393</v>
      </c>
      <c r="BC16" s="54">
        <f t="shared" si="50"/>
        <v>22.21256059650878</v>
      </c>
      <c r="BD16" s="54">
        <f t="shared" si="50"/>
        <v>22.656029216756167</v>
      </c>
      <c r="BE16" s="54">
        <f t="shared" si="50"/>
        <v>23.099497837003554</v>
      </c>
      <c r="BF16" s="54">
        <f t="shared" si="50"/>
        <v>23.542966457250941</v>
      </c>
      <c r="BG16" s="54">
        <f t="shared" si="50"/>
        <v>23.986435077498328</v>
      </c>
      <c r="BH16" s="54">
        <f t="shared" si="50"/>
        <v>24.429903697745715</v>
      </c>
      <c r="BI16" s="54">
        <f t="shared" si="50"/>
        <v>24.873372317993102</v>
      </c>
      <c r="BJ16" s="54">
        <f t="shared" si="50"/>
        <v>25.316840938240489</v>
      </c>
      <c r="BK16" s="54">
        <f t="shared" si="50"/>
        <v>25.760309558487876</v>
      </c>
      <c r="BL16" s="54">
        <f t="shared" si="50"/>
        <v>26.203778178735263</v>
      </c>
      <c r="BM16" s="54">
        <f t="shared" si="50"/>
        <v>26.64724679898265</v>
      </c>
      <c r="BN16" s="54">
        <f t="shared" si="50"/>
        <v>27.090715419230037</v>
      </c>
      <c r="BO16" s="54">
        <f t="shared" si="50"/>
        <v>27.534184039477424</v>
      </c>
      <c r="BP16" s="54">
        <f t="shared" si="50"/>
        <v>27.977652659724811</v>
      </c>
      <c r="BQ16" s="54">
        <f t="shared" si="50"/>
        <v>28.421121279972198</v>
      </c>
      <c r="BR16" s="54">
        <f t="shared" si="50"/>
        <v>28.864589900219585</v>
      </c>
      <c r="BS16" s="54">
        <f t="shared" si="50"/>
        <v>29.308058520466972</v>
      </c>
      <c r="BT16" s="54">
        <f t="shared" si="50"/>
        <v>29.751527140714359</v>
      </c>
      <c r="BU16" s="54">
        <f t="shared" si="50"/>
        <v>30.194995760961746</v>
      </c>
      <c r="BV16" s="54">
        <f t="shared" si="50"/>
        <v>30.638464381209133</v>
      </c>
      <c r="BW16" s="54">
        <f t="shared" si="50"/>
        <v>31.08193300145652</v>
      </c>
      <c r="BX16" s="54">
        <f t="shared" si="50"/>
        <v>31.525401621703907</v>
      </c>
      <c r="BY16" s="54">
        <f t="shared" si="50"/>
        <v>31.968870241951294</v>
      </c>
      <c r="BZ16" s="54">
        <f t="shared" si="50"/>
        <v>32.412338862198681</v>
      </c>
      <c r="CA16" s="54">
        <f t="shared" si="50"/>
        <v>32.855807482446068</v>
      </c>
      <c r="CB16" s="54">
        <f t="shared" si="50"/>
        <v>33.299276102693455</v>
      </c>
      <c r="CC16" s="54">
        <f t="shared" si="50"/>
        <v>33.742744722940841</v>
      </c>
      <c r="CD16" s="54">
        <f t="shared" si="50"/>
        <v>34.186213343188228</v>
      </c>
      <c r="CE16" s="54">
        <f t="shared" si="50"/>
        <v>34.629681963435615</v>
      </c>
      <c r="CF16" s="54">
        <f t="shared" si="50"/>
        <v>35.073150583683002</v>
      </c>
      <c r="CG16" s="54">
        <f t="shared" si="50"/>
        <v>35.516619203930389</v>
      </c>
      <c r="CH16" s="54">
        <f t="shared" si="50"/>
        <v>35.960087824177776</v>
      </c>
      <c r="CI16" s="54">
        <f t="shared" si="50"/>
        <v>36.403556444425163</v>
      </c>
      <c r="CJ16" s="54">
        <f t="shared" si="50"/>
        <v>36.84702506467255</v>
      </c>
      <c r="CK16" s="54">
        <f t="shared" si="50"/>
        <v>37.290493684919937</v>
      </c>
      <c r="CL16" s="54">
        <f t="shared" si="50"/>
        <v>37.733962305167324</v>
      </c>
      <c r="CM16" s="54">
        <f t="shared" si="50"/>
        <v>38.177430925414711</v>
      </c>
      <c r="CN16" s="54">
        <f t="shared" si="50"/>
        <v>38.620899545662098</v>
      </c>
      <c r="CO16" s="54">
        <f t="shared" si="50"/>
        <v>39.064368165909485</v>
      </c>
      <c r="CP16" s="54">
        <f t="shared" si="50"/>
        <v>39.507836786156872</v>
      </c>
      <c r="CQ16" s="54">
        <f t="shared" si="50"/>
        <v>39.951305406404259</v>
      </c>
      <c r="CR16" s="54">
        <f t="shared" si="50"/>
        <v>40.394774026651646</v>
      </c>
      <c r="CS16" s="54">
        <f t="shared" si="50"/>
        <v>40.838242646899033</v>
      </c>
      <c r="CT16" s="54">
        <f t="shared" si="50"/>
        <v>41.28171126714642</v>
      </c>
      <c r="CU16" s="54">
        <f t="shared" si="50"/>
        <v>41.725179887393807</v>
      </c>
      <c r="CV16" s="54">
        <f t="shared" si="50"/>
        <v>42.168648507641194</v>
      </c>
      <c r="CW16" s="54">
        <f t="shared" si="50"/>
        <v>42.612117127888581</v>
      </c>
      <c r="CX16" s="54">
        <f t="shared" si="50"/>
        <v>43.055585748135968</v>
      </c>
      <c r="CY16" s="54">
        <f t="shared" si="50"/>
        <v>43.499054368383355</v>
      </c>
      <c r="CZ16" s="54">
        <f t="shared" si="50"/>
        <v>43.942522988630742</v>
      </c>
      <c r="DA16" s="54">
        <f t="shared" si="50"/>
        <v>44.385991608878129</v>
      </c>
      <c r="DB16" s="54">
        <f t="shared" si="50"/>
        <v>44.829460229125516</v>
      </c>
      <c r="DC16" s="54">
        <f t="shared" si="50"/>
        <v>45.272928849372903</v>
      </c>
      <c r="DD16" s="54">
        <f t="shared" si="50"/>
        <v>45.71639746962029</v>
      </c>
      <c r="DE16" s="54">
        <f t="shared" si="50"/>
        <v>46.159866089867677</v>
      </c>
      <c r="DF16" s="54">
        <f t="shared" si="50"/>
        <v>46.603334710115064</v>
      </c>
      <c r="DG16" s="54">
        <f t="shared" si="50"/>
        <v>47.046803330362451</v>
      </c>
      <c r="DH16" s="54">
        <f t="shared" si="50"/>
        <v>47.490271950609838</v>
      </c>
      <c r="DI16" s="54">
        <f t="shared" si="50"/>
        <v>47.933740570857225</v>
      </c>
      <c r="DJ16" s="54">
        <f t="shared" si="48"/>
        <v>48.377209191104612</v>
      </c>
      <c r="DK16" s="54">
        <f t="shared" si="48"/>
        <v>48.820677811351999</v>
      </c>
      <c r="DL16" s="54">
        <f t="shared" si="48"/>
        <v>49.264146431599386</v>
      </c>
      <c r="DM16" s="54">
        <f t="shared" si="48"/>
        <v>49.707615051846773</v>
      </c>
      <c r="DN16" s="54">
        <f t="shared" si="48"/>
        <v>50.15108367209416</v>
      </c>
      <c r="DO16" s="54">
        <f t="shared" si="48"/>
        <v>50.594552292341547</v>
      </c>
      <c r="DP16" s="54">
        <f t="shared" si="48"/>
        <v>51.038020912588934</v>
      </c>
      <c r="DQ16" s="54">
        <f t="shared" si="48"/>
        <v>51.481489532836321</v>
      </c>
      <c r="DR16" s="54">
        <f t="shared" si="48"/>
        <v>51.924958153083708</v>
      </c>
      <c r="DS16" s="54">
        <f t="shared" si="48"/>
        <v>52.368426773331095</v>
      </c>
      <c r="DT16" s="54">
        <f t="shared" si="48"/>
        <v>52.811895393578482</v>
      </c>
      <c r="DU16" s="54">
        <f t="shared" si="48"/>
        <v>53.255364013825869</v>
      </c>
      <c r="DV16" s="54">
        <f t="shared" si="48"/>
        <v>53.698832634073256</v>
      </c>
      <c r="DW16" s="54">
        <f t="shared" si="48"/>
        <v>54.142301254320643</v>
      </c>
      <c r="DX16" s="54">
        <f t="shared" si="48"/>
        <v>54.58576987456803</v>
      </c>
      <c r="DY16" s="54">
        <f t="shared" si="48"/>
        <v>55.029238494815417</v>
      </c>
      <c r="DZ16" s="54">
        <f t="shared" si="48"/>
        <v>55.472707115062803</v>
      </c>
      <c r="EA16" s="54">
        <f t="shared" si="48"/>
        <v>55.91617573531019</v>
      </c>
      <c r="EB16" s="54">
        <f t="shared" si="48"/>
        <v>56.359644355557577</v>
      </c>
      <c r="EC16" s="54">
        <f t="shared" si="48"/>
        <v>56.803112975804964</v>
      </c>
      <c r="ED16" s="54">
        <f t="shared" si="48"/>
        <v>57.246581596052351</v>
      </c>
      <c r="EE16" s="54">
        <f t="shared" si="48"/>
        <v>57.690050216299738</v>
      </c>
      <c r="EF16" s="54">
        <f t="shared" si="48"/>
        <v>58.133518836547125</v>
      </c>
      <c r="EG16" s="54">
        <f t="shared" si="48"/>
        <v>58.576987456794512</v>
      </c>
      <c r="EH16" s="54">
        <f t="shared" si="48"/>
        <v>59.020456077041899</v>
      </c>
      <c r="EI16" s="54">
        <f t="shared" si="48"/>
        <v>59.463924697289286</v>
      </c>
      <c r="EJ16" s="54">
        <f t="shared" si="48"/>
        <v>59.907393317536673</v>
      </c>
      <c r="EK16" s="54">
        <f t="shared" si="48"/>
        <v>60.35086193778406</v>
      </c>
      <c r="EL16" s="54">
        <f t="shared" si="48"/>
        <v>60.794330558031447</v>
      </c>
      <c r="EM16" s="54">
        <f t="shared" si="48"/>
        <v>61.237799178278834</v>
      </c>
      <c r="EN16" s="54">
        <f t="shared" si="48"/>
        <v>61.681267798526221</v>
      </c>
      <c r="EO16" s="54">
        <f t="shared" si="48"/>
        <v>62.124736418773608</v>
      </c>
      <c r="EP16" s="54">
        <f t="shared" si="48"/>
        <v>62.568205039020995</v>
      </c>
      <c r="EQ16" s="54">
        <f t="shared" si="48"/>
        <v>63.011673659268382</v>
      </c>
      <c r="ER16" s="54">
        <f t="shared" si="48"/>
        <v>63.455142279515769</v>
      </c>
      <c r="ES16" s="54">
        <f t="shared" si="48"/>
        <v>63.898610899763156</v>
      </c>
      <c r="ET16" s="54">
        <f t="shared" si="48"/>
        <v>64.342079520010543</v>
      </c>
      <c r="EU16" s="54">
        <f t="shared" si="48"/>
        <v>64.78554814025793</v>
      </c>
      <c r="EV16" s="54">
        <f t="shared" si="48"/>
        <v>65.229016760505317</v>
      </c>
      <c r="EW16" s="54">
        <f t="shared" si="48"/>
        <v>65.672485380752704</v>
      </c>
      <c r="EX16" s="54">
        <f t="shared" si="48"/>
        <v>66.115954001000091</v>
      </c>
      <c r="EY16" s="54">
        <f t="shared" si="48"/>
        <v>66.559422621247478</v>
      </c>
      <c r="EZ16" s="54">
        <f t="shared" si="48"/>
        <v>67.002891241494865</v>
      </c>
      <c r="FA16" s="54">
        <f t="shared" si="48"/>
        <v>67.446359861742252</v>
      </c>
      <c r="FB16" s="54">
        <f t="shared" si="48"/>
        <v>67.889828481989639</v>
      </c>
      <c r="FC16" s="54">
        <f t="shared" si="48"/>
        <v>68.333297102237026</v>
      </c>
      <c r="FD16" s="54">
        <f t="shared" si="48"/>
        <v>68.776765722484413</v>
      </c>
      <c r="FE16" s="54">
        <f t="shared" si="48"/>
        <v>69.2202343427318</v>
      </c>
      <c r="FF16" s="54">
        <f t="shared" si="48"/>
        <v>69.663702962979187</v>
      </c>
      <c r="FG16" s="54">
        <f t="shared" si="48"/>
        <v>70.107171583226574</v>
      </c>
      <c r="FH16" s="54">
        <f t="shared" si="48"/>
        <v>70.550640203473961</v>
      </c>
      <c r="FI16" s="54">
        <f t="shared" si="48"/>
        <v>70.994108823721348</v>
      </c>
      <c r="FJ16" s="54">
        <f t="shared" si="48"/>
        <v>71.437577443968735</v>
      </c>
      <c r="FK16" s="54">
        <f t="shared" si="48"/>
        <v>71.881046064216122</v>
      </c>
      <c r="FL16" s="54">
        <f t="shared" si="48"/>
        <v>72.324514684463509</v>
      </c>
      <c r="FM16" s="54">
        <f t="shared" si="48"/>
        <v>72.767983304710896</v>
      </c>
      <c r="FN16" s="54">
        <f t="shared" si="48"/>
        <v>73.211451924958283</v>
      </c>
      <c r="FO16" s="54">
        <f t="shared" si="48"/>
        <v>73.65492054520567</v>
      </c>
      <c r="FP16" s="54">
        <f t="shared" si="48"/>
        <v>74.098389165453057</v>
      </c>
      <c r="FQ16" s="54">
        <f t="shared" si="48"/>
        <v>74.541857785700444</v>
      </c>
      <c r="FR16" s="54">
        <f t="shared" si="48"/>
        <v>74.985326405947831</v>
      </c>
      <c r="FS16" s="54">
        <f t="shared" si="48"/>
        <v>75.428795026195218</v>
      </c>
      <c r="FT16" s="54">
        <f t="shared" si="48"/>
        <v>75.872263646442605</v>
      </c>
      <c r="FU16" s="54">
        <f t="shared" si="45"/>
        <v>76.315732266689992</v>
      </c>
      <c r="FV16" s="54">
        <f t="shared" si="44"/>
        <v>76.759200886937379</v>
      </c>
      <c r="FW16" s="54">
        <f t="shared" si="44"/>
        <v>77.202669507184766</v>
      </c>
      <c r="FX16" s="54">
        <f t="shared" si="44"/>
        <v>77.646138127432152</v>
      </c>
      <c r="FY16" s="54">
        <f t="shared" si="44"/>
        <v>78.089606747679539</v>
      </c>
      <c r="FZ16" s="54">
        <f t="shared" si="44"/>
        <v>78.533075367926926</v>
      </c>
      <c r="GA16" s="54">
        <f t="shared" si="44"/>
        <v>78.976543988174313</v>
      </c>
      <c r="GB16" s="54">
        <f t="shared" si="44"/>
        <v>79.4200126084217</v>
      </c>
      <c r="GC16" s="54">
        <f t="shared" si="44"/>
        <v>79.863481228669087</v>
      </c>
      <c r="GD16" s="54">
        <f t="shared" si="44"/>
        <v>80.306949848916474</v>
      </c>
      <c r="GE16" s="54">
        <f t="shared" si="44"/>
        <v>80.750418469163861</v>
      </c>
      <c r="GF16" s="54">
        <f t="shared" si="44"/>
        <v>81.193887089411248</v>
      </c>
      <c r="GG16" s="54">
        <f t="shared" si="44"/>
        <v>81.637355709658635</v>
      </c>
      <c r="GH16" s="54">
        <f t="shared" si="44"/>
        <v>82.080824329906022</v>
      </c>
      <c r="GI16" s="54">
        <f t="shared" si="44"/>
        <v>82.524292950153409</v>
      </c>
      <c r="GJ16" s="54">
        <f t="shared" si="44"/>
        <v>82.967761570400796</v>
      </c>
      <c r="GK16" s="54">
        <f t="shared" si="44"/>
        <v>83.411230190648183</v>
      </c>
      <c r="GL16" s="54">
        <f t="shared" si="44"/>
        <v>83.85469881089557</v>
      </c>
      <c r="GM16" s="54">
        <f t="shared" si="44"/>
        <v>84.298167431142957</v>
      </c>
      <c r="GN16" s="54">
        <f t="shared" si="44"/>
        <v>84.741636051390344</v>
      </c>
      <c r="GO16" s="54">
        <f t="shared" si="44"/>
        <v>85.185104671637731</v>
      </c>
      <c r="GP16" s="54">
        <f t="shared" si="44"/>
        <v>85.628573291885118</v>
      </c>
      <c r="GQ16" s="54">
        <f t="shared" si="44"/>
        <v>86.072041912132505</v>
      </c>
      <c r="GR16" s="54">
        <f t="shared" si="44"/>
        <v>86.515510532379892</v>
      </c>
      <c r="GS16" s="70"/>
    </row>
    <row r="17" spans="1:201" x14ac:dyDescent="0.25">
      <c r="A17" s="44" t="s">
        <v>68</v>
      </c>
      <c r="B17" s="54">
        <f t="shared" si="10"/>
        <v>0.31968911917098447</v>
      </c>
      <c r="C17" s="54">
        <f t="shared" si="49"/>
        <v>0.31968911917098447</v>
      </c>
      <c r="D17" s="54">
        <f t="shared" si="49"/>
        <v>0.31968911917098447</v>
      </c>
      <c r="E17" s="54">
        <f t="shared" si="49"/>
        <v>0.31968911917098447</v>
      </c>
      <c r="F17" s="54">
        <f t="shared" si="49"/>
        <v>0.31968911917098447</v>
      </c>
      <c r="G17" s="54">
        <f t="shared" si="49"/>
        <v>0.31968911917098447</v>
      </c>
      <c r="H17" s="68">
        <f>VLOOKUP(H$3,Data_Enersys_VRLA!$A$306:$E$325,3)</f>
        <v>0.31968911917098447</v>
      </c>
      <c r="I17" s="68">
        <f>VLOOKUP(I$3,Data_Enersys_VRLA!$A$306:$E$325,3)</f>
        <v>0.43146853146853148</v>
      </c>
      <c r="J17" s="68">
        <f>VLOOKUP(J$3,Data_Enersys_VRLA!$A$306:$E$325,3)</f>
        <v>0.53652173913043477</v>
      </c>
      <c r="K17" s="69">
        <f t="shared" si="11"/>
        <v>0.68179974355985551</v>
      </c>
      <c r="L17" s="68">
        <f>VLOOKUP(L$3,Data_Enersys_VRLA!$A$306:$E$325,3)</f>
        <v>0.82707774798927625</v>
      </c>
      <c r="M17" s="69">
        <f t="shared" si="12"/>
        <v>1.0353067339536353</v>
      </c>
      <c r="N17" s="69">
        <f t="shared" si="13"/>
        <v>1.2435357199179942</v>
      </c>
      <c r="O17" s="68">
        <f>VLOOKUP(O$3,Data_Enersys_VRLA!$A$306:$E$325,3)</f>
        <v>1.4517647058823531</v>
      </c>
      <c r="P17" s="54">
        <f t="shared" si="14"/>
        <v>2.4116747026679524</v>
      </c>
      <c r="Q17" s="68">
        <f>VLOOKUP(Q$3,Data_Enersys_VRLA!$A$306:$E$325,3)</f>
        <v>3.3715846994535519</v>
      </c>
      <c r="R17" s="68">
        <f>VLOOKUP(R$3,Data_Enersys_VRLA!$A$306:$E$325,3)</f>
        <v>5.2735042735042743</v>
      </c>
      <c r="S17" s="54">
        <f t="shared" si="15"/>
        <v>5.7592217723796679</v>
      </c>
      <c r="T17" s="68">
        <f>VLOOKUP(T$3,Data_Enersys_VRLA!$A$306:$E$325,3)</f>
        <v>6.2449392712550607</v>
      </c>
      <c r="U17" s="54">
        <f t="shared" si="16"/>
        <v>6.7180407311986254</v>
      </c>
      <c r="V17" s="68">
        <f>VLOOKUP(V$3,Data_Enersys_VRLA!$A$306:$E$325,3)</f>
        <v>7.1911421911421911</v>
      </c>
      <c r="W17" s="54">
        <f t="shared" si="17"/>
        <v>7.660129725347117</v>
      </c>
      <c r="X17" s="68">
        <f>VLOOKUP(X$3,Data_Enersys_VRLA!$A$306:$E$325,3)</f>
        <v>8.1291172595520429</v>
      </c>
      <c r="Y17" s="54">
        <f t="shared" si="18"/>
        <v>8.6013233356583747</v>
      </c>
      <c r="Z17" s="68">
        <f>VLOOKUP(Z$3,Data_Enersys_VRLA!$A$306:$E$325,3)</f>
        <v>9.0735294117647065</v>
      </c>
      <c r="AA17" s="54">
        <f t="shared" si="19"/>
        <v>9.5367647058823533</v>
      </c>
      <c r="AB17" s="68">
        <f>VLOOKUP(AB$3,Data_Enersys_VRLA!$A$306:$E$325,3)</f>
        <v>10</v>
      </c>
      <c r="AC17" s="54">
        <f t="shared" si="20"/>
        <v>10.45807453416149</v>
      </c>
      <c r="AD17" s="54">
        <f t="shared" si="21"/>
        <v>10.916149068322982</v>
      </c>
      <c r="AE17" s="54">
        <f t="shared" si="22"/>
        <v>11.374223602484472</v>
      </c>
      <c r="AF17" s="54">
        <f t="shared" si="23"/>
        <v>11.832298136645964</v>
      </c>
      <c r="AG17" s="54">
        <f t="shared" si="24"/>
        <v>12.290372670807454</v>
      </c>
      <c r="AH17" s="54">
        <f t="shared" si="25"/>
        <v>12.748447204968944</v>
      </c>
      <c r="AI17" s="54">
        <f t="shared" si="26"/>
        <v>13.206521739130435</v>
      </c>
      <c r="AJ17" s="54">
        <f t="shared" si="27"/>
        <v>13.664596273291925</v>
      </c>
      <c r="AK17" s="54">
        <f t="shared" si="28"/>
        <v>14.122670807453417</v>
      </c>
      <c r="AL17" s="54">
        <f t="shared" si="29"/>
        <v>14.580745341614907</v>
      </c>
      <c r="AM17" s="54">
        <f t="shared" si="30"/>
        <v>15.038819875776397</v>
      </c>
      <c r="AN17" s="54">
        <f t="shared" si="31"/>
        <v>15.496894409937889</v>
      </c>
      <c r="AO17" s="54">
        <f t="shared" si="32"/>
        <v>15.954968944099379</v>
      </c>
      <c r="AP17" s="54">
        <f t="shared" si="33"/>
        <v>16.413043478260871</v>
      </c>
      <c r="AQ17" s="54">
        <f t="shared" si="34"/>
        <v>16.871118012422361</v>
      </c>
      <c r="AR17" s="54">
        <f t="shared" si="35"/>
        <v>17.329192546583851</v>
      </c>
      <c r="AS17" s="54">
        <f t="shared" si="36"/>
        <v>17.787267080745345</v>
      </c>
      <c r="AT17" s="54">
        <f t="shared" si="37"/>
        <v>18.245341614906835</v>
      </c>
      <c r="AU17" s="54">
        <f t="shared" si="38"/>
        <v>18.703416149068325</v>
      </c>
      <c r="AV17" s="68">
        <f>VLOOKUP(AV$3,Data_Enersys_VRLA!$A$306:$E$325,3)</f>
        <v>19.161490683229815</v>
      </c>
      <c r="AW17" s="54">
        <f t="shared" si="42"/>
        <v>19.619565217391305</v>
      </c>
      <c r="AX17" s="54">
        <f t="shared" si="50"/>
        <v>20.077639751552795</v>
      </c>
      <c r="AY17" s="54">
        <f t="shared" si="50"/>
        <v>20.535714285714285</v>
      </c>
      <c r="AZ17" s="54">
        <f t="shared" si="50"/>
        <v>20.993788819875775</v>
      </c>
      <c r="BA17" s="54">
        <f t="shared" si="50"/>
        <v>21.451863354037265</v>
      </c>
      <c r="BB17" s="54">
        <f t="shared" si="50"/>
        <v>21.909937888198755</v>
      </c>
      <c r="BC17" s="54">
        <f t="shared" si="50"/>
        <v>22.368012422360245</v>
      </c>
      <c r="BD17" s="54">
        <f t="shared" si="50"/>
        <v>22.826086956521735</v>
      </c>
      <c r="BE17" s="54">
        <f t="shared" si="50"/>
        <v>23.284161490683225</v>
      </c>
      <c r="BF17" s="54">
        <f t="shared" si="50"/>
        <v>23.742236024844715</v>
      </c>
      <c r="BG17" s="54">
        <f t="shared" si="50"/>
        <v>24.200310559006205</v>
      </c>
      <c r="BH17" s="54">
        <f t="shared" si="50"/>
        <v>24.658385093167695</v>
      </c>
      <c r="BI17" s="54">
        <f t="shared" si="50"/>
        <v>25.116459627329185</v>
      </c>
      <c r="BJ17" s="54">
        <f t="shared" si="50"/>
        <v>25.574534161490675</v>
      </c>
      <c r="BK17" s="54">
        <f t="shared" si="50"/>
        <v>26.032608695652165</v>
      </c>
      <c r="BL17" s="54">
        <f t="shared" si="50"/>
        <v>26.490683229813655</v>
      </c>
      <c r="BM17" s="54">
        <f t="shared" si="50"/>
        <v>26.948757763975145</v>
      </c>
      <c r="BN17" s="54">
        <f t="shared" si="50"/>
        <v>27.406832298136635</v>
      </c>
      <c r="BO17" s="54">
        <f t="shared" si="50"/>
        <v>27.864906832298125</v>
      </c>
      <c r="BP17" s="54">
        <f t="shared" si="50"/>
        <v>28.322981366459615</v>
      </c>
      <c r="BQ17" s="54">
        <f t="shared" si="50"/>
        <v>28.781055900621105</v>
      </c>
      <c r="BR17" s="54">
        <f t="shared" si="50"/>
        <v>29.239130434782595</v>
      </c>
      <c r="BS17" s="54">
        <f t="shared" si="50"/>
        <v>29.697204968944085</v>
      </c>
      <c r="BT17" s="54">
        <f t="shared" si="50"/>
        <v>30.155279503105575</v>
      </c>
      <c r="BU17" s="54">
        <f t="shared" si="50"/>
        <v>30.613354037267065</v>
      </c>
      <c r="BV17" s="54">
        <f t="shared" si="50"/>
        <v>31.071428571428555</v>
      </c>
      <c r="BW17" s="54">
        <f t="shared" si="50"/>
        <v>31.529503105590045</v>
      </c>
      <c r="BX17" s="54">
        <f t="shared" si="50"/>
        <v>31.987577639751535</v>
      </c>
      <c r="BY17" s="54">
        <f t="shared" si="50"/>
        <v>32.445652173913025</v>
      </c>
      <c r="BZ17" s="54">
        <f t="shared" si="50"/>
        <v>32.903726708074515</v>
      </c>
      <c r="CA17" s="54">
        <f t="shared" si="50"/>
        <v>33.361801242236005</v>
      </c>
      <c r="CB17" s="54">
        <f t="shared" si="50"/>
        <v>33.819875776397495</v>
      </c>
      <c r="CC17" s="54">
        <f t="shared" si="50"/>
        <v>34.277950310558985</v>
      </c>
      <c r="CD17" s="54">
        <f t="shared" si="50"/>
        <v>34.736024844720475</v>
      </c>
      <c r="CE17" s="54">
        <f t="shared" si="50"/>
        <v>35.194099378881965</v>
      </c>
      <c r="CF17" s="54">
        <f t="shared" si="50"/>
        <v>35.652173913043455</v>
      </c>
      <c r="CG17" s="54">
        <f t="shared" si="50"/>
        <v>36.110248447204945</v>
      </c>
      <c r="CH17" s="54">
        <f t="shared" si="50"/>
        <v>36.568322981366435</v>
      </c>
      <c r="CI17" s="54">
        <f t="shared" si="50"/>
        <v>37.026397515527925</v>
      </c>
      <c r="CJ17" s="54">
        <f t="shared" si="50"/>
        <v>37.484472049689415</v>
      </c>
      <c r="CK17" s="54">
        <f t="shared" si="50"/>
        <v>37.942546583850906</v>
      </c>
      <c r="CL17" s="54">
        <f t="shared" si="50"/>
        <v>38.400621118012396</v>
      </c>
      <c r="CM17" s="54">
        <f t="shared" si="50"/>
        <v>38.858695652173886</v>
      </c>
      <c r="CN17" s="54">
        <f t="shared" si="50"/>
        <v>39.316770186335376</v>
      </c>
      <c r="CO17" s="54">
        <f t="shared" si="50"/>
        <v>39.774844720496866</v>
      </c>
      <c r="CP17" s="54">
        <f t="shared" si="50"/>
        <v>40.232919254658356</v>
      </c>
      <c r="CQ17" s="54">
        <f t="shared" si="50"/>
        <v>40.690993788819846</v>
      </c>
      <c r="CR17" s="54">
        <f t="shared" si="50"/>
        <v>41.149068322981336</v>
      </c>
      <c r="CS17" s="54">
        <f t="shared" si="50"/>
        <v>41.607142857142826</v>
      </c>
      <c r="CT17" s="54">
        <f t="shared" si="50"/>
        <v>42.065217391304316</v>
      </c>
      <c r="CU17" s="54">
        <f t="shared" si="50"/>
        <v>42.523291925465806</v>
      </c>
      <c r="CV17" s="54">
        <f t="shared" si="50"/>
        <v>42.981366459627296</v>
      </c>
      <c r="CW17" s="54">
        <f t="shared" si="50"/>
        <v>43.439440993788786</v>
      </c>
      <c r="CX17" s="54">
        <f t="shared" si="50"/>
        <v>43.897515527950276</v>
      </c>
      <c r="CY17" s="54">
        <f t="shared" si="50"/>
        <v>44.355590062111766</v>
      </c>
      <c r="CZ17" s="54">
        <f t="shared" si="50"/>
        <v>44.813664596273256</v>
      </c>
      <c r="DA17" s="54">
        <f t="shared" si="50"/>
        <v>45.271739130434746</v>
      </c>
      <c r="DB17" s="54">
        <f t="shared" si="50"/>
        <v>45.729813664596236</v>
      </c>
      <c r="DC17" s="54">
        <f t="shared" si="50"/>
        <v>46.187888198757726</v>
      </c>
      <c r="DD17" s="54">
        <f t="shared" si="50"/>
        <v>46.645962732919216</v>
      </c>
      <c r="DE17" s="54">
        <f t="shared" si="50"/>
        <v>47.104037267080706</v>
      </c>
      <c r="DF17" s="54">
        <f t="shared" si="50"/>
        <v>47.562111801242196</v>
      </c>
      <c r="DG17" s="54">
        <f t="shared" si="50"/>
        <v>48.020186335403686</v>
      </c>
      <c r="DH17" s="54">
        <f t="shared" si="50"/>
        <v>48.478260869565176</v>
      </c>
      <c r="DI17" s="54">
        <f t="shared" si="50"/>
        <v>48.936335403726666</v>
      </c>
      <c r="DJ17" s="54">
        <f t="shared" si="48"/>
        <v>49.394409937888156</v>
      </c>
      <c r="DK17" s="54">
        <f t="shared" si="48"/>
        <v>49.852484472049646</v>
      </c>
      <c r="DL17" s="54">
        <f t="shared" si="48"/>
        <v>50.310559006211136</v>
      </c>
      <c r="DM17" s="54">
        <f t="shared" si="48"/>
        <v>50.768633540372626</v>
      </c>
      <c r="DN17" s="54">
        <f t="shared" si="48"/>
        <v>51.226708074534116</v>
      </c>
      <c r="DO17" s="54">
        <f t="shared" si="48"/>
        <v>51.684782608695606</v>
      </c>
      <c r="DP17" s="54">
        <f t="shared" si="48"/>
        <v>52.142857142857096</v>
      </c>
      <c r="DQ17" s="54">
        <f t="shared" si="48"/>
        <v>52.600931677018586</v>
      </c>
      <c r="DR17" s="54">
        <f t="shared" si="48"/>
        <v>53.059006211180076</v>
      </c>
      <c r="DS17" s="54">
        <f t="shared" si="48"/>
        <v>53.517080745341566</v>
      </c>
      <c r="DT17" s="54">
        <f t="shared" si="48"/>
        <v>53.975155279503056</v>
      </c>
      <c r="DU17" s="54">
        <f t="shared" si="48"/>
        <v>54.433229813664546</v>
      </c>
      <c r="DV17" s="54">
        <f t="shared" si="48"/>
        <v>54.891304347826036</v>
      </c>
      <c r="DW17" s="54">
        <f t="shared" si="48"/>
        <v>55.349378881987526</v>
      </c>
      <c r="DX17" s="54">
        <f t="shared" si="48"/>
        <v>55.807453416149016</v>
      </c>
      <c r="DY17" s="54">
        <f t="shared" si="48"/>
        <v>56.265527950310506</v>
      </c>
      <c r="DZ17" s="54">
        <f t="shared" si="48"/>
        <v>56.723602484471996</v>
      </c>
      <c r="EA17" s="54">
        <f t="shared" si="48"/>
        <v>57.181677018633486</v>
      </c>
      <c r="EB17" s="54">
        <f t="shared" si="48"/>
        <v>57.639751552794976</v>
      </c>
      <c r="EC17" s="54">
        <f t="shared" si="48"/>
        <v>58.097826086956466</v>
      </c>
      <c r="ED17" s="54">
        <f t="shared" si="48"/>
        <v>58.555900621117956</v>
      </c>
      <c r="EE17" s="54">
        <f t="shared" si="48"/>
        <v>59.013975155279446</v>
      </c>
      <c r="EF17" s="54">
        <f t="shared" si="48"/>
        <v>59.472049689440937</v>
      </c>
      <c r="EG17" s="54">
        <f t="shared" si="48"/>
        <v>59.930124223602427</v>
      </c>
      <c r="EH17" s="54">
        <f t="shared" si="48"/>
        <v>60.388198757763917</v>
      </c>
      <c r="EI17" s="54">
        <f t="shared" si="48"/>
        <v>60.846273291925407</v>
      </c>
      <c r="EJ17" s="54">
        <f t="shared" si="48"/>
        <v>61.304347826086897</v>
      </c>
      <c r="EK17" s="54">
        <f t="shared" si="48"/>
        <v>61.762422360248387</v>
      </c>
      <c r="EL17" s="54">
        <f t="shared" si="48"/>
        <v>62.220496894409877</v>
      </c>
      <c r="EM17" s="54">
        <f t="shared" si="48"/>
        <v>62.678571428571367</v>
      </c>
      <c r="EN17" s="54">
        <f t="shared" si="48"/>
        <v>63.136645962732857</v>
      </c>
      <c r="EO17" s="54">
        <f t="shared" si="48"/>
        <v>63.594720496894347</v>
      </c>
      <c r="EP17" s="54">
        <f t="shared" si="48"/>
        <v>64.052795031055837</v>
      </c>
      <c r="EQ17" s="54">
        <f t="shared" si="48"/>
        <v>64.51086956521732</v>
      </c>
      <c r="ER17" s="54">
        <f t="shared" si="48"/>
        <v>64.968944099378803</v>
      </c>
      <c r="ES17" s="54">
        <f t="shared" si="48"/>
        <v>65.427018633540285</v>
      </c>
      <c r="ET17" s="54">
        <f t="shared" si="48"/>
        <v>65.885093167701768</v>
      </c>
      <c r="EU17" s="54">
        <f t="shared" si="48"/>
        <v>66.343167701863251</v>
      </c>
      <c r="EV17" s="54">
        <f t="shared" si="48"/>
        <v>66.801242236024734</v>
      </c>
      <c r="EW17" s="54">
        <f t="shared" si="48"/>
        <v>67.259316770186217</v>
      </c>
      <c r="EX17" s="54">
        <f t="shared" si="48"/>
        <v>67.7173913043477</v>
      </c>
      <c r="EY17" s="54">
        <f t="shared" si="48"/>
        <v>68.175465838509183</v>
      </c>
      <c r="EZ17" s="54">
        <f t="shared" si="48"/>
        <v>68.633540372670666</v>
      </c>
      <c r="FA17" s="54">
        <f t="shared" si="48"/>
        <v>69.091614906832149</v>
      </c>
      <c r="FB17" s="54">
        <f t="shared" si="48"/>
        <v>69.549689440993632</v>
      </c>
      <c r="FC17" s="54">
        <f t="shared" si="48"/>
        <v>70.007763975155115</v>
      </c>
      <c r="FD17" s="54">
        <f t="shared" si="48"/>
        <v>70.465838509316598</v>
      </c>
      <c r="FE17" s="54">
        <f t="shared" si="48"/>
        <v>70.92391304347808</v>
      </c>
      <c r="FF17" s="54">
        <f t="shared" si="48"/>
        <v>71.381987577639563</v>
      </c>
      <c r="FG17" s="54">
        <f t="shared" si="48"/>
        <v>71.840062111801046</v>
      </c>
      <c r="FH17" s="54">
        <f t="shared" si="48"/>
        <v>72.298136645962529</v>
      </c>
      <c r="FI17" s="54">
        <f t="shared" si="48"/>
        <v>72.756211180124012</v>
      </c>
      <c r="FJ17" s="54">
        <f t="shared" si="48"/>
        <v>73.214285714285495</v>
      </c>
      <c r="FK17" s="54">
        <f t="shared" si="48"/>
        <v>73.672360248446978</v>
      </c>
      <c r="FL17" s="54">
        <f t="shared" si="48"/>
        <v>74.130434782608461</v>
      </c>
      <c r="FM17" s="54">
        <f t="shared" si="48"/>
        <v>74.588509316769944</v>
      </c>
      <c r="FN17" s="54">
        <f t="shared" si="48"/>
        <v>75.046583850931427</v>
      </c>
      <c r="FO17" s="54">
        <f t="shared" si="48"/>
        <v>75.50465838509291</v>
      </c>
      <c r="FP17" s="54">
        <f t="shared" si="48"/>
        <v>75.962732919254393</v>
      </c>
      <c r="FQ17" s="54">
        <f t="shared" si="48"/>
        <v>76.420807453415875</v>
      </c>
      <c r="FR17" s="54">
        <f t="shared" si="48"/>
        <v>76.878881987577358</v>
      </c>
      <c r="FS17" s="54">
        <f t="shared" si="48"/>
        <v>77.336956521738841</v>
      </c>
      <c r="FT17" s="54">
        <f t="shared" si="48"/>
        <v>77.795031055900324</v>
      </c>
      <c r="FU17" s="54">
        <f t="shared" si="45"/>
        <v>78.253105590061807</v>
      </c>
      <c r="FV17" s="54">
        <f t="shared" si="44"/>
        <v>78.71118012422329</v>
      </c>
      <c r="FW17" s="54">
        <f t="shared" si="44"/>
        <v>79.169254658384773</v>
      </c>
      <c r="FX17" s="54">
        <f t="shared" si="44"/>
        <v>79.627329192546256</v>
      </c>
      <c r="FY17" s="54">
        <f t="shared" si="44"/>
        <v>80.085403726707739</v>
      </c>
      <c r="FZ17" s="54">
        <f t="shared" si="44"/>
        <v>80.543478260869222</v>
      </c>
      <c r="GA17" s="54">
        <f t="shared" si="44"/>
        <v>81.001552795030705</v>
      </c>
      <c r="GB17" s="54">
        <f t="shared" si="44"/>
        <v>81.459627329192188</v>
      </c>
      <c r="GC17" s="54">
        <f t="shared" si="44"/>
        <v>81.91770186335367</v>
      </c>
      <c r="GD17" s="54">
        <f t="shared" si="44"/>
        <v>82.375776397515153</v>
      </c>
      <c r="GE17" s="54">
        <f t="shared" si="44"/>
        <v>82.833850931676636</v>
      </c>
      <c r="GF17" s="54">
        <f t="shared" si="44"/>
        <v>83.291925465838119</v>
      </c>
      <c r="GG17" s="54">
        <f t="shared" si="44"/>
        <v>83.749999999999602</v>
      </c>
      <c r="GH17" s="54">
        <f t="shared" si="44"/>
        <v>84.208074534161085</v>
      </c>
      <c r="GI17" s="54">
        <f t="shared" si="44"/>
        <v>84.666149068322568</v>
      </c>
      <c r="GJ17" s="54">
        <f t="shared" si="44"/>
        <v>85.124223602484051</v>
      </c>
      <c r="GK17" s="54">
        <f t="shared" si="44"/>
        <v>85.582298136645534</v>
      </c>
      <c r="GL17" s="54">
        <f t="shared" si="44"/>
        <v>86.040372670807017</v>
      </c>
      <c r="GM17" s="54">
        <f t="shared" si="44"/>
        <v>86.4984472049685</v>
      </c>
      <c r="GN17" s="54">
        <f t="shared" si="44"/>
        <v>86.956521739129983</v>
      </c>
      <c r="GO17" s="54">
        <f t="shared" si="44"/>
        <v>87.414596273291465</v>
      </c>
      <c r="GP17" s="54">
        <f t="shared" si="44"/>
        <v>87.872670807452948</v>
      </c>
      <c r="GQ17" s="54">
        <f t="shared" si="44"/>
        <v>88.330745341614431</v>
      </c>
      <c r="GR17" s="54">
        <f t="shared" si="44"/>
        <v>88.788819875775914</v>
      </c>
      <c r="GS17" s="70"/>
    </row>
    <row r="18" spans="1:201" x14ac:dyDescent="0.25">
      <c r="A18" s="30" t="s">
        <v>69</v>
      </c>
      <c r="B18" s="54">
        <f t="shared" si="10"/>
        <v>0.31968911917098447</v>
      </c>
      <c r="C18" s="54">
        <f t="shared" si="49"/>
        <v>0.31968911917098447</v>
      </c>
      <c r="D18" s="54">
        <f t="shared" si="49"/>
        <v>0.31968911917098447</v>
      </c>
      <c r="E18" s="54">
        <f t="shared" si="49"/>
        <v>0.31968911917098447</v>
      </c>
      <c r="F18" s="54">
        <f t="shared" si="49"/>
        <v>0.31968911917098447</v>
      </c>
      <c r="G18" s="54">
        <f t="shared" si="49"/>
        <v>0.31968911917098447</v>
      </c>
      <c r="H18" s="68">
        <f>VLOOKUP(H$3,Data_Enersys_VRLA!$A$331:$E$350,3)</f>
        <v>0.31968911917098447</v>
      </c>
      <c r="I18" s="68">
        <f>VLOOKUP(I$3,Data_Enersys_VRLA!$A$331:$E$350,3)</f>
        <v>0.43146853146853148</v>
      </c>
      <c r="J18" s="68">
        <f>VLOOKUP(J$3,Data_Enersys_VRLA!$A$331:$E$350,3)</f>
        <v>0.53652173913043477</v>
      </c>
      <c r="K18" s="69">
        <f t="shared" si="11"/>
        <v>0.68179974355985551</v>
      </c>
      <c r="L18" s="68">
        <f>VLOOKUP(L$3,Data_Enersys_VRLA!$A$331:$E$350,3)</f>
        <v>0.82707774798927625</v>
      </c>
      <c r="M18" s="69">
        <f t="shared" si="12"/>
        <v>1.0353067339536353</v>
      </c>
      <c r="N18" s="69">
        <f t="shared" si="13"/>
        <v>1.2435357199179942</v>
      </c>
      <c r="O18" s="68">
        <f>VLOOKUP(O$3,Data_Enersys_VRLA!$A$331:$E$350,3)</f>
        <v>1.4517647058823531</v>
      </c>
      <c r="P18" s="54">
        <f t="shared" si="14"/>
        <v>2.4116747026679524</v>
      </c>
      <c r="Q18" s="68">
        <f>VLOOKUP(Q$3,Data_Enersys_VRLA!$A$331:$E$350,3)</f>
        <v>3.3715846994535519</v>
      </c>
      <c r="R18" s="68">
        <f>VLOOKUP(R$3,Data_Enersys_VRLA!$A$331:$E$350,3)</f>
        <v>5.2735042735042743</v>
      </c>
      <c r="S18" s="54">
        <f t="shared" si="15"/>
        <v>5.7592217723796679</v>
      </c>
      <c r="T18" s="68">
        <f>VLOOKUP(T$3,Data_Enersys_VRLA!$A$331:$E$350,3)</f>
        <v>6.2449392712550607</v>
      </c>
      <c r="U18" s="54">
        <f t="shared" si="16"/>
        <v>6.7180407311986254</v>
      </c>
      <c r="V18" s="68">
        <f>VLOOKUP(V$3,Data_Enersys_VRLA!$A$331:$E$350,3)</f>
        <v>7.1911421911421911</v>
      </c>
      <c r="W18" s="54">
        <f t="shared" si="17"/>
        <v>7.660129725347117</v>
      </c>
      <c r="X18" s="68">
        <f>VLOOKUP(X$3,Data_Enersys_VRLA!$A$331:$E$350,3)</f>
        <v>8.1291172595520429</v>
      </c>
      <c r="Y18" s="54">
        <f t="shared" si="18"/>
        <v>8.6013233356583747</v>
      </c>
      <c r="Z18" s="68">
        <f>VLOOKUP(Z$3,Data_Enersys_VRLA!$A$331:$E$350,3)</f>
        <v>9.0735294117647065</v>
      </c>
      <c r="AA18" s="54">
        <f t="shared" si="19"/>
        <v>9.5367647058823533</v>
      </c>
      <c r="AB18" s="68">
        <f>VLOOKUP(AB$3,Data_Enersys_VRLA!$A$331:$E$350,3)</f>
        <v>10</v>
      </c>
      <c r="AC18" s="54">
        <f t="shared" si="20"/>
        <v>10.45807453416149</v>
      </c>
      <c r="AD18" s="54">
        <f t="shared" si="21"/>
        <v>10.916149068322982</v>
      </c>
      <c r="AE18" s="54">
        <f t="shared" si="22"/>
        <v>11.374223602484472</v>
      </c>
      <c r="AF18" s="54">
        <f t="shared" si="23"/>
        <v>11.832298136645964</v>
      </c>
      <c r="AG18" s="54">
        <f t="shared" si="24"/>
        <v>12.290372670807454</v>
      </c>
      <c r="AH18" s="54">
        <f t="shared" si="25"/>
        <v>12.748447204968944</v>
      </c>
      <c r="AI18" s="54">
        <f t="shared" si="26"/>
        <v>13.206521739130435</v>
      </c>
      <c r="AJ18" s="54">
        <f t="shared" si="27"/>
        <v>13.664596273291925</v>
      </c>
      <c r="AK18" s="54">
        <f t="shared" si="28"/>
        <v>14.122670807453417</v>
      </c>
      <c r="AL18" s="54">
        <f t="shared" si="29"/>
        <v>14.580745341614907</v>
      </c>
      <c r="AM18" s="54">
        <f t="shared" si="30"/>
        <v>15.038819875776397</v>
      </c>
      <c r="AN18" s="54">
        <f t="shared" si="31"/>
        <v>15.496894409937889</v>
      </c>
      <c r="AO18" s="54">
        <f t="shared" si="32"/>
        <v>15.954968944099379</v>
      </c>
      <c r="AP18" s="54">
        <f t="shared" si="33"/>
        <v>16.413043478260871</v>
      </c>
      <c r="AQ18" s="54">
        <f t="shared" si="34"/>
        <v>16.871118012422361</v>
      </c>
      <c r="AR18" s="54">
        <f t="shared" si="35"/>
        <v>17.329192546583851</v>
      </c>
      <c r="AS18" s="54">
        <f t="shared" si="36"/>
        <v>17.787267080745345</v>
      </c>
      <c r="AT18" s="54">
        <f t="shared" si="37"/>
        <v>18.245341614906835</v>
      </c>
      <c r="AU18" s="54">
        <f t="shared" si="38"/>
        <v>18.703416149068325</v>
      </c>
      <c r="AV18" s="68">
        <f>VLOOKUP(AV$3,Data_Enersys_VRLA!$A$331:$E$350,3)</f>
        <v>19.161490683229815</v>
      </c>
      <c r="AW18" s="54">
        <f t="shared" si="42"/>
        <v>19.619565217391305</v>
      </c>
      <c r="AX18" s="54">
        <f t="shared" si="50"/>
        <v>20.077639751552795</v>
      </c>
      <c r="AY18" s="54">
        <f t="shared" si="50"/>
        <v>20.535714285714285</v>
      </c>
      <c r="AZ18" s="54">
        <f t="shared" si="50"/>
        <v>20.993788819875775</v>
      </c>
      <c r="BA18" s="54">
        <f t="shared" si="50"/>
        <v>21.451863354037265</v>
      </c>
      <c r="BB18" s="54">
        <f t="shared" si="50"/>
        <v>21.909937888198755</v>
      </c>
      <c r="BC18" s="54">
        <f t="shared" si="50"/>
        <v>22.368012422360245</v>
      </c>
      <c r="BD18" s="54">
        <f t="shared" si="50"/>
        <v>22.826086956521735</v>
      </c>
      <c r="BE18" s="54">
        <f t="shared" si="50"/>
        <v>23.284161490683225</v>
      </c>
      <c r="BF18" s="54">
        <f t="shared" si="50"/>
        <v>23.742236024844715</v>
      </c>
      <c r="BG18" s="54">
        <f t="shared" si="50"/>
        <v>24.200310559006205</v>
      </c>
      <c r="BH18" s="54">
        <f t="shared" si="50"/>
        <v>24.658385093167695</v>
      </c>
      <c r="BI18" s="54">
        <f t="shared" si="50"/>
        <v>25.116459627329185</v>
      </c>
      <c r="BJ18" s="54">
        <f t="shared" si="50"/>
        <v>25.574534161490675</v>
      </c>
      <c r="BK18" s="54">
        <f t="shared" si="50"/>
        <v>26.032608695652165</v>
      </c>
      <c r="BL18" s="54">
        <f t="shared" si="50"/>
        <v>26.490683229813655</v>
      </c>
      <c r="BM18" s="54">
        <f t="shared" si="50"/>
        <v>26.948757763975145</v>
      </c>
      <c r="BN18" s="54">
        <f t="shared" si="50"/>
        <v>27.406832298136635</v>
      </c>
      <c r="BO18" s="54">
        <f t="shared" si="50"/>
        <v>27.864906832298125</v>
      </c>
      <c r="BP18" s="54">
        <f t="shared" si="50"/>
        <v>28.322981366459615</v>
      </c>
      <c r="BQ18" s="54">
        <f t="shared" si="50"/>
        <v>28.781055900621105</v>
      </c>
      <c r="BR18" s="54">
        <f t="shared" si="50"/>
        <v>29.239130434782595</v>
      </c>
      <c r="BS18" s="54">
        <f t="shared" si="50"/>
        <v>29.697204968944085</v>
      </c>
      <c r="BT18" s="54">
        <f t="shared" si="50"/>
        <v>30.155279503105575</v>
      </c>
      <c r="BU18" s="54">
        <f t="shared" si="50"/>
        <v>30.613354037267065</v>
      </c>
      <c r="BV18" s="54">
        <f t="shared" si="50"/>
        <v>31.071428571428555</v>
      </c>
      <c r="BW18" s="54">
        <f t="shared" si="50"/>
        <v>31.529503105590045</v>
      </c>
      <c r="BX18" s="54">
        <f t="shared" si="50"/>
        <v>31.987577639751535</v>
      </c>
      <c r="BY18" s="54">
        <f t="shared" si="50"/>
        <v>32.445652173913025</v>
      </c>
      <c r="BZ18" s="54">
        <f t="shared" si="50"/>
        <v>32.903726708074515</v>
      </c>
      <c r="CA18" s="54">
        <f t="shared" si="50"/>
        <v>33.361801242236005</v>
      </c>
      <c r="CB18" s="54">
        <f t="shared" si="50"/>
        <v>33.819875776397495</v>
      </c>
      <c r="CC18" s="54">
        <f t="shared" si="50"/>
        <v>34.277950310558985</v>
      </c>
      <c r="CD18" s="54">
        <f t="shared" si="50"/>
        <v>34.736024844720475</v>
      </c>
      <c r="CE18" s="54">
        <f t="shared" si="50"/>
        <v>35.194099378881965</v>
      </c>
      <c r="CF18" s="54">
        <f t="shared" si="50"/>
        <v>35.652173913043455</v>
      </c>
      <c r="CG18" s="54">
        <f t="shared" si="50"/>
        <v>36.110248447204945</v>
      </c>
      <c r="CH18" s="54">
        <f t="shared" si="50"/>
        <v>36.568322981366435</v>
      </c>
      <c r="CI18" s="54">
        <f t="shared" si="50"/>
        <v>37.026397515527925</v>
      </c>
      <c r="CJ18" s="54">
        <f t="shared" si="50"/>
        <v>37.484472049689415</v>
      </c>
      <c r="CK18" s="54">
        <f t="shared" si="50"/>
        <v>37.942546583850906</v>
      </c>
      <c r="CL18" s="54">
        <f t="shared" si="50"/>
        <v>38.400621118012396</v>
      </c>
      <c r="CM18" s="54">
        <f t="shared" si="50"/>
        <v>38.858695652173886</v>
      </c>
      <c r="CN18" s="54">
        <f t="shared" si="50"/>
        <v>39.316770186335376</v>
      </c>
      <c r="CO18" s="54">
        <f t="shared" si="50"/>
        <v>39.774844720496866</v>
      </c>
      <c r="CP18" s="54">
        <f t="shared" si="50"/>
        <v>40.232919254658356</v>
      </c>
      <c r="CQ18" s="54">
        <f t="shared" si="50"/>
        <v>40.690993788819846</v>
      </c>
      <c r="CR18" s="54">
        <f t="shared" si="50"/>
        <v>41.149068322981336</v>
      </c>
      <c r="CS18" s="54">
        <f t="shared" si="50"/>
        <v>41.607142857142826</v>
      </c>
      <c r="CT18" s="54">
        <f t="shared" si="50"/>
        <v>42.065217391304316</v>
      </c>
      <c r="CU18" s="54">
        <f t="shared" si="50"/>
        <v>42.523291925465806</v>
      </c>
      <c r="CV18" s="54">
        <f t="shared" si="50"/>
        <v>42.981366459627296</v>
      </c>
      <c r="CW18" s="54">
        <f t="shared" si="50"/>
        <v>43.439440993788786</v>
      </c>
      <c r="CX18" s="54">
        <f t="shared" si="50"/>
        <v>43.897515527950276</v>
      </c>
      <c r="CY18" s="54">
        <f t="shared" si="50"/>
        <v>44.355590062111766</v>
      </c>
      <c r="CZ18" s="54">
        <f t="shared" si="50"/>
        <v>44.813664596273256</v>
      </c>
      <c r="DA18" s="54">
        <f t="shared" si="50"/>
        <v>45.271739130434746</v>
      </c>
      <c r="DB18" s="54">
        <f t="shared" si="50"/>
        <v>45.729813664596236</v>
      </c>
      <c r="DC18" s="54">
        <f t="shared" si="50"/>
        <v>46.187888198757726</v>
      </c>
      <c r="DD18" s="54">
        <f t="shared" si="50"/>
        <v>46.645962732919216</v>
      </c>
      <c r="DE18" s="54">
        <f t="shared" si="50"/>
        <v>47.104037267080706</v>
      </c>
      <c r="DF18" s="54">
        <f t="shared" si="50"/>
        <v>47.562111801242196</v>
      </c>
      <c r="DG18" s="54">
        <f t="shared" si="50"/>
        <v>48.020186335403686</v>
      </c>
      <c r="DH18" s="54">
        <f t="shared" si="50"/>
        <v>48.478260869565176</v>
      </c>
      <c r="DI18" s="54">
        <f t="shared" ref="DI18:FT20" si="51">DH18+($AV18-$AU18)</f>
        <v>48.936335403726666</v>
      </c>
      <c r="DJ18" s="54">
        <f t="shared" si="51"/>
        <v>49.394409937888156</v>
      </c>
      <c r="DK18" s="54">
        <f t="shared" si="51"/>
        <v>49.852484472049646</v>
      </c>
      <c r="DL18" s="54">
        <f t="shared" si="51"/>
        <v>50.310559006211136</v>
      </c>
      <c r="DM18" s="54">
        <f t="shared" si="51"/>
        <v>50.768633540372626</v>
      </c>
      <c r="DN18" s="54">
        <f t="shared" si="51"/>
        <v>51.226708074534116</v>
      </c>
      <c r="DO18" s="54">
        <f t="shared" si="51"/>
        <v>51.684782608695606</v>
      </c>
      <c r="DP18" s="54">
        <f t="shared" si="51"/>
        <v>52.142857142857096</v>
      </c>
      <c r="DQ18" s="54">
        <f t="shared" si="51"/>
        <v>52.600931677018586</v>
      </c>
      <c r="DR18" s="54">
        <f t="shared" si="51"/>
        <v>53.059006211180076</v>
      </c>
      <c r="DS18" s="54">
        <f t="shared" si="51"/>
        <v>53.517080745341566</v>
      </c>
      <c r="DT18" s="54">
        <f t="shared" si="51"/>
        <v>53.975155279503056</v>
      </c>
      <c r="DU18" s="54">
        <f t="shared" si="51"/>
        <v>54.433229813664546</v>
      </c>
      <c r="DV18" s="54">
        <f t="shared" si="51"/>
        <v>54.891304347826036</v>
      </c>
      <c r="DW18" s="54">
        <f t="shared" si="51"/>
        <v>55.349378881987526</v>
      </c>
      <c r="DX18" s="54">
        <f t="shared" si="51"/>
        <v>55.807453416149016</v>
      </c>
      <c r="DY18" s="54">
        <f t="shared" si="51"/>
        <v>56.265527950310506</v>
      </c>
      <c r="DZ18" s="54">
        <f t="shared" si="51"/>
        <v>56.723602484471996</v>
      </c>
      <c r="EA18" s="54">
        <f t="shared" si="51"/>
        <v>57.181677018633486</v>
      </c>
      <c r="EB18" s="54">
        <f t="shared" si="51"/>
        <v>57.639751552794976</v>
      </c>
      <c r="EC18" s="54">
        <f t="shared" si="51"/>
        <v>58.097826086956466</v>
      </c>
      <c r="ED18" s="54">
        <f t="shared" si="51"/>
        <v>58.555900621117956</v>
      </c>
      <c r="EE18" s="54">
        <f t="shared" si="51"/>
        <v>59.013975155279446</v>
      </c>
      <c r="EF18" s="54">
        <f t="shared" si="51"/>
        <v>59.472049689440937</v>
      </c>
      <c r="EG18" s="54">
        <f t="shared" si="51"/>
        <v>59.930124223602427</v>
      </c>
      <c r="EH18" s="54">
        <f t="shared" si="51"/>
        <v>60.388198757763917</v>
      </c>
      <c r="EI18" s="54">
        <f t="shared" si="51"/>
        <v>60.846273291925407</v>
      </c>
      <c r="EJ18" s="54">
        <f t="shared" si="51"/>
        <v>61.304347826086897</v>
      </c>
      <c r="EK18" s="54">
        <f t="shared" si="51"/>
        <v>61.762422360248387</v>
      </c>
      <c r="EL18" s="54">
        <f t="shared" si="51"/>
        <v>62.220496894409877</v>
      </c>
      <c r="EM18" s="54">
        <f t="shared" si="51"/>
        <v>62.678571428571367</v>
      </c>
      <c r="EN18" s="54">
        <f t="shared" si="51"/>
        <v>63.136645962732857</v>
      </c>
      <c r="EO18" s="54">
        <f t="shared" si="51"/>
        <v>63.594720496894347</v>
      </c>
      <c r="EP18" s="54">
        <f t="shared" si="51"/>
        <v>64.052795031055837</v>
      </c>
      <c r="EQ18" s="54">
        <f t="shared" si="51"/>
        <v>64.51086956521732</v>
      </c>
      <c r="ER18" s="54">
        <f t="shared" si="51"/>
        <v>64.968944099378803</v>
      </c>
      <c r="ES18" s="54">
        <f t="shared" si="51"/>
        <v>65.427018633540285</v>
      </c>
      <c r="ET18" s="54">
        <f t="shared" si="51"/>
        <v>65.885093167701768</v>
      </c>
      <c r="EU18" s="54">
        <f t="shared" si="51"/>
        <v>66.343167701863251</v>
      </c>
      <c r="EV18" s="54">
        <f t="shared" si="51"/>
        <v>66.801242236024734</v>
      </c>
      <c r="EW18" s="54">
        <f t="shared" si="51"/>
        <v>67.259316770186217</v>
      </c>
      <c r="EX18" s="54">
        <f t="shared" si="51"/>
        <v>67.7173913043477</v>
      </c>
      <c r="EY18" s="54">
        <f t="shared" si="51"/>
        <v>68.175465838509183</v>
      </c>
      <c r="EZ18" s="54">
        <f t="shared" si="51"/>
        <v>68.633540372670666</v>
      </c>
      <c r="FA18" s="54">
        <f t="shared" si="51"/>
        <v>69.091614906832149</v>
      </c>
      <c r="FB18" s="54">
        <f t="shared" si="51"/>
        <v>69.549689440993632</v>
      </c>
      <c r="FC18" s="54">
        <f t="shared" si="51"/>
        <v>70.007763975155115</v>
      </c>
      <c r="FD18" s="54">
        <f t="shared" si="51"/>
        <v>70.465838509316598</v>
      </c>
      <c r="FE18" s="54">
        <f t="shared" si="51"/>
        <v>70.92391304347808</v>
      </c>
      <c r="FF18" s="54">
        <f t="shared" si="51"/>
        <v>71.381987577639563</v>
      </c>
      <c r="FG18" s="54">
        <f t="shared" si="51"/>
        <v>71.840062111801046</v>
      </c>
      <c r="FH18" s="54">
        <f t="shared" si="51"/>
        <v>72.298136645962529</v>
      </c>
      <c r="FI18" s="54">
        <f t="shared" si="51"/>
        <v>72.756211180124012</v>
      </c>
      <c r="FJ18" s="54">
        <f t="shared" si="51"/>
        <v>73.214285714285495</v>
      </c>
      <c r="FK18" s="54">
        <f t="shared" si="51"/>
        <v>73.672360248446978</v>
      </c>
      <c r="FL18" s="54">
        <f t="shared" si="51"/>
        <v>74.130434782608461</v>
      </c>
      <c r="FM18" s="54">
        <f t="shared" si="51"/>
        <v>74.588509316769944</v>
      </c>
      <c r="FN18" s="54">
        <f t="shared" si="51"/>
        <v>75.046583850931427</v>
      </c>
      <c r="FO18" s="54">
        <f t="shared" si="51"/>
        <v>75.50465838509291</v>
      </c>
      <c r="FP18" s="54">
        <f t="shared" si="51"/>
        <v>75.962732919254393</v>
      </c>
      <c r="FQ18" s="54">
        <f t="shared" si="51"/>
        <v>76.420807453415875</v>
      </c>
      <c r="FR18" s="54">
        <f t="shared" si="51"/>
        <v>76.878881987577358</v>
      </c>
      <c r="FS18" s="54">
        <f t="shared" si="51"/>
        <v>77.336956521738841</v>
      </c>
      <c r="FT18" s="54">
        <f t="shared" si="51"/>
        <v>77.795031055900324</v>
      </c>
      <c r="FU18" s="54">
        <f t="shared" si="45"/>
        <v>78.253105590061807</v>
      </c>
      <c r="FV18" s="54">
        <f t="shared" si="44"/>
        <v>78.71118012422329</v>
      </c>
      <c r="FW18" s="54">
        <f t="shared" si="44"/>
        <v>79.169254658384773</v>
      </c>
      <c r="FX18" s="54">
        <f t="shared" si="44"/>
        <v>79.627329192546256</v>
      </c>
      <c r="FY18" s="54">
        <f t="shared" si="44"/>
        <v>80.085403726707739</v>
      </c>
      <c r="FZ18" s="54">
        <f t="shared" si="44"/>
        <v>80.543478260869222</v>
      </c>
      <c r="GA18" s="54">
        <f t="shared" si="44"/>
        <v>81.001552795030705</v>
      </c>
      <c r="GB18" s="54">
        <f t="shared" si="44"/>
        <v>81.459627329192188</v>
      </c>
      <c r="GC18" s="54">
        <f t="shared" si="44"/>
        <v>81.91770186335367</v>
      </c>
      <c r="GD18" s="54">
        <f t="shared" si="44"/>
        <v>82.375776397515153</v>
      </c>
      <c r="GE18" s="54">
        <f t="shared" si="44"/>
        <v>82.833850931676636</v>
      </c>
      <c r="GF18" s="54">
        <f t="shared" si="44"/>
        <v>83.291925465838119</v>
      </c>
      <c r="GG18" s="54">
        <f t="shared" si="44"/>
        <v>83.749999999999602</v>
      </c>
      <c r="GH18" s="54">
        <f t="shared" si="44"/>
        <v>84.208074534161085</v>
      </c>
      <c r="GI18" s="54">
        <f t="shared" si="44"/>
        <v>84.666149068322568</v>
      </c>
      <c r="GJ18" s="54">
        <f t="shared" si="44"/>
        <v>85.124223602484051</v>
      </c>
      <c r="GK18" s="54">
        <f t="shared" si="44"/>
        <v>85.582298136645534</v>
      </c>
      <c r="GL18" s="54">
        <f t="shared" si="44"/>
        <v>86.040372670807017</v>
      </c>
      <c r="GM18" s="54">
        <f t="shared" si="44"/>
        <v>86.4984472049685</v>
      </c>
      <c r="GN18" s="54">
        <f t="shared" si="44"/>
        <v>86.956521739129983</v>
      </c>
      <c r="GO18" s="54">
        <f t="shared" si="44"/>
        <v>87.414596273291465</v>
      </c>
      <c r="GP18" s="54">
        <f t="shared" si="44"/>
        <v>87.872670807452948</v>
      </c>
      <c r="GQ18" s="54">
        <f t="shared" si="44"/>
        <v>88.330745341614431</v>
      </c>
      <c r="GR18" s="54">
        <f t="shared" si="44"/>
        <v>88.788819875775914</v>
      </c>
      <c r="GS18" s="70"/>
    </row>
    <row r="19" spans="1:201" x14ac:dyDescent="0.25">
      <c r="A19" s="30" t="s">
        <v>70</v>
      </c>
      <c r="B19" s="54">
        <f t="shared" si="10"/>
        <v>0.36895161290322581</v>
      </c>
      <c r="C19" s="54">
        <f t="shared" si="49"/>
        <v>0.36895161290322581</v>
      </c>
      <c r="D19" s="54">
        <f t="shared" si="49"/>
        <v>0.36895161290322581</v>
      </c>
      <c r="E19" s="54">
        <f t="shared" si="49"/>
        <v>0.36895161290322581</v>
      </c>
      <c r="F19" s="54">
        <f t="shared" si="49"/>
        <v>0.36895161290322581</v>
      </c>
      <c r="G19" s="54">
        <f t="shared" si="49"/>
        <v>0.36895161290322581</v>
      </c>
      <c r="H19" s="68">
        <f>VLOOKUP(H$3,Data_Enersys_VRLA!$A$356:$E$375,3)</f>
        <v>0.36895161290322581</v>
      </c>
      <c r="I19" s="68">
        <f>VLOOKUP(I$3,Data_Enersys_VRLA!$A$356:$E$375,3)</f>
        <v>0.49728260869565216</v>
      </c>
      <c r="J19" s="68">
        <f>VLOOKUP(J$3,Data_Enersys_VRLA!$A$356:$E$375,3)</f>
        <v>0.61409395973154357</v>
      </c>
      <c r="K19" s="69">
        <f t="shared" si="11"/>
        <v>0.7767595055331229</v>
      </c>
      <c r="L19" s="68">
        <f>VLOOKUP(L$3,Data_Enersys_VRLA!$A$356:$E$375,3)</f>
        <v>0.93942505133470222</v>
      </c>
      <c r="M19" s="69">
        <f t="shared" si="12"/>
        <v>1.1371711397507729</v>
      </c>
      <c r="N19" s="69">
        <f t="shared" si="13"/>
        <v>1.3349172281668438</v>
      </c>
      <c r="O19" s="68">
        <f>VLOOKUP(O$3,Data_Enersys_VRLA!$A$356:$E$375,3)</f>
        <v>1.5326633165829144</v>
      </c>
      <c r="P19" s="54">
        <f t="shared" si="14"/>
        <v>2.6036810558818191</v>
      </c>
      <c r="Q19" s="68">
        <f>VLOOKUP(Q$3,Data_Enersys_VRLA!$A$356:$E$375,3)</f>
        <v>3.6746987951807233</v>
      </c>
      <c r="R19" s="68">
        <f>VLOOKUP(R$3,Data_Enersys_VRLA!$A$356:$E$375,3)</f>
        <v>5.683229813664596</v>
      </c>
      <c r="S19" s="54">
        <f t="shared" si="15"/>
        <v>6.1568322981366457</v>
      </c>
      <c r="T19" s="68">
        <f>VLOOKUP(T$3,Data_Enersys_VRLA!$A$356:$E$375,3)</f>
        <v>6.6304347826086953</v>
      </c>
      <c r="U19" s="54">
        <f t="shared" si="16"/>
        <v>7.0962091268415382</v>
      </c>
      <c r="V19" s="68">
        <f>VLOOKUP(V$3,Data_Enersys_VRLA!$A$356:$E$375,3)</f>
        <v>7.5619834710743801</v>
      </c>
      <c r="W19" s="54">
        <f t="shared" si="17"/>
        <v>7.9026133571588115</v>
      </c>
      <c r="X19" s="68">
        <f>VLOOKUP(X$3,Data_Enersys_VRLA!$A$356:$E$375,3)</f>
        <v>8.2432432432432439</v>
      </c>
      <c r="Y19" s="54">
        <f t="shared" si="18"/>
        <v>8.6966216216216221</v>
      </c>
      <c r="Z19" s="68">
        <f>VLOOKUP(Z$3,Data_Enersys_VRLA!$A$356:$E$375,3)</f>
        <v>9.15</v>
      </c>
      <c r="AA19" s="54">
        <f t="shared" si="19"/>
        <v>9.6135462555066091</v>
      </c>
      <c r="AB19" s="68">
        <f>VLOOKUP(AB$3,Data_Enersys_VRLA!$A$356:$E$375,3)</f>
        <v>10.077092511013216</v>
      </c>
      <c r="AC19" s="54">
        <f t="shared" si="20"/>
        <v>10.503115934243043</v>
      </c>
      <c r="AD19" s="54">
        <f t="shared" si="21"/>
        <v>10.92913935747287</v>
      </c>
      <c r="AE19" s="54">
        <f t="shared" si="22"/>
        <v>11.355162780702697</v>
      </c>
      <c r="AF19" s="54">
        <f t="shared" si="23"/>
        <v>11.781186203932524</v>
      </c>
      <c r="AG19" s="54">
        <f t="shared" si="24"/>
        <v>12.207209627162351</v>
      </c>
      <c r="AH19" s="54">
        <f t="shared" si="25"/>
        <v>12.633233050392178</v>
      </c>
      <c r="AI19" s="54">
        <f t="shared" si="26"/>
        <v>13.059256473622005</v>
      </c>
      <c r="AJ19" s="54">
        <f t="shared" si="27"/>
        <v>13.485279896851832</v>
      </c>
      <c r="AK19" s="54">
        <f t="shared" si="28"/>
        <v>13.911303320081659</v>
      </c>
      <c r="AL19" s="54">
        <f t="shared" si="29"/>
        <v>14.337326743311486</v>
      </c>
      <c r="AM19" s="54">
        <f t="shared" si="30"/>
        <v>14.763350166541313</v>
      </c>
      <c r="AN19" s="54">
        <f t="shared" si="31"/>
        <v>15.18937358977114</v>
      </c>
      <c r="AO19" s="54">
        <f t="shared" si="32"/>
        <v>15.615397013000967</v>
      </c>
      <c r="AP19" s="54">
        <f t="shared" si="33"/>
        <v>16.041420436230794</v>
      </c>
      <c r="AQ19" s="54">
        <f t="shared" si="34"/>
        <v>16.467443859460623</v>
      </c>
      <c r="AR19" s="54">
        <f t="shared" si="35"/>
        <v>16.893467282690448</v>
      </c>
      <c r="AS19" s="54">
        <f t="shared" si="36"/>
        <v>17.319490705920273</v>
      </c>
      <c r="AT19" s="54">
        <f t="shared" si="37"/>
        <v>17.745514129150102</v>
      </c>
      <c r="AU19" s="54">
        <f t="shared" si="38"/>
        <v>18.171537552379931</v>
      </c>
      <c r="AV19" s="68">
        <f>VLOOKUP(AV$3,Data_Enersys_VRLA!$A$356:$E$375,3)</f>
        <v>18.597560975609756</v>
      </c>
      <c r="AW19" s="54">
        <f t="shared" si="42"/>
        <v>19.023584398839581</v>
      </c>
      <c r="AX19" s="54">
        <f t="shared" ref="AX19:DI20" si="52">AW19+($AV19-$AU19)</f>
        <v>19.449607822069407</v>
      </c>
      <c r="AY19" s="54">
        <f t="shared" si="52"/>
        <v>19.875631245299232</v>
      </c>
      <c r="AZ19" s="54">
        <f t="shared" si="52"/>
        <v>20.301654668529057</v>
      </c>
      <c r="BA19" s="54">
        <f t="shared" si="52"/>
        <v>20.727678091758882</v>
      </c>
      <c r="BB19" s="54">
        <f t="shared" si="52"/>
        <v>21.153701514988708</v>
      </c>
      <c r="BC19" s="54">
        <f t="shared" si="52"/>
        <v>21.579724938218533</v>
      </c>
      <c r="BD19" s="54">
        <f t="shared" si="52"/>
        <v>22.005748361448358</v>
      </c>
      <c r="BE19" s="54">
        <f t="shared" si="52"/>
        <v>22.431771784678183</v>
      </c>
      <c r="BF19" s="54">
        <f t="shared" si="52"/>
        <v>22.857795207908008</v>
      </c>
      <c r="BG19" s="54">
        <f t="shared" si="52"/>
        <v>23.283818631137834</v>
      </c>
      <c r="BH19" s="54">
        <f t="shared" si="52"/>
        <v>23.709842054367659</v>
      </c>
      <c r="BI19" s="54">
        <f t="shared" si="52"/>
        <v>24.135865477597484</v>
      </c>
      <c r="BJ19" s="54">
        <f t="shared" si="52"/>
        <v>24.561888900827309</v>
      </c>
      <c r="BK19" s="54">
        <f t="shared" si="52"/>
        <v>24.987912324057135</v>
      </c>
      <c r="BL19" s="54">
        <f t="shared" si="52"/>
        <v>25.41393574728696</v>
      </c>
      <c r="BM19" s="54">
        <f t="shared" si="52"/>
        <v>25.839959170516785</v>
      </c>
      <c r="BN19" s="54">
        <f t="shared" si="52"/>
        <v>26.26598259374661</v>
      </c>
      <c r="BO19" s="54">
        <f t="shared" si="52"/>
        <v>26.692006016976435</v>
      </c>
      <c r="BP19" s="54">
        <f t="shared" si="52"/>
        <v>27.118029440206261</v>
      </c>
      <c r="BQ19" s="54">
        <f t="shared" si="52"/>
        <v>27.544052863436086</v>
      </c>
      <c r="BR19" s="54">
        <f t="shared" si="52"/>
        <v>27.970076286665911</v>
      </c>
      <c r="BS19" s="54">
        <f t="shared" si="52"/>
        <v>28.396099709895736</v>
      </c>
      <c r="BT19" s="54">
        <f t="shared" si="52"/>
        <v>28.822123133125562</v>
      </c>
      <c r="BU19" s="54">
        <f t="shared" si="52"/>
        <v>29.248146556355387</v>
      </c>
      <c r="BV19" s="54">
        <f t="shared" si="52"/>
        <v>29.674169979585212</v>
      </c>
      <c r="BW19" s="54">
        <f t="shared" si="52"/>
        <v>30.100193402815037</v>
      </c>
      <c r="BX19" s="54">
        <f t="shared" si="52"/>
        <v>30.526216826044863</v>
      </c>
      <c r="BY19" s="54">
        <f t="shared" si="52"/>
        <v>30.952240249274688</v>
      </c>
      <c r="BZ19" s="54">
        <f t="shared" si="52"/>
        <v>31.378263672504513</v>
      </c>
      <c r="CA19" s="54">
        <f t="shared" si="52"/>
        <v>31.804287095734338</v>
      </c>
      <c r="CB19" s="54">
        <f t="shared" si="52"/>
        <v>32.23031051896416</v>
      </c>
      <c r="CC19" s="54">
        <f t="shared" si="52"/>
        <v>32.656333942193982</v>
      </c>
      <c r="CD19" s="54">
        <f t="shared" si="52"/>
        <v>33.082357365423803</v>
      </c>
      <c r="CE19" s="54">
        <f t="shared" si="52"/>
        <v>33.508380788653625</v>
      </c>
      <c r="CF19" s="54">
        <f t="shared" si="52"/>
        <v>33.934404211883447</v>
      </c>
      <c r="CG19" s="54">
        <f t="shared" si="52"/>
        <v>34.360427635113268</v>
      </c>
      <c r="CH19" s="54">
        <f t="shared" si="52"/>
        <v>34.78645105834309</v>
      </c>
      <c r="CI19" s="54">
        <f t="shared" si="52"/>
        <v>35.212474481572912</v>
      </c>
      <c r="CJ19" s="54">
        <f t="shared" si="52"/>
        <v>35.638497904802733</v>
      </c>
      <c r="CK19" s="54">
        <f t="shared" si="52"/>
        <v>36.064521328032555</v>
      </c>
      <c r="CL19" s="54">
        <f t="shared" si="52"/>
        <v>36.490544751262377</v>
      </c>
      <c r="CM19" s="54">
        <f t="shared" si="52"/>
        <v>36.916568174492198</v>
      </c>
      <c r="CN19" s="54">
        <f t="shared" si="52"/>
        <v>37.34259159772202</v>
      </c>
      <c r="CO19" s="54">
        <f t="shared" si="52"/>
        <v>37.768615020951842</v>
      </c>
      <c r="CP19" s="54">
        <f t="shared" si="52"/>
        <v>38.194638444181663</v>
      </c>
      <c r="CQ19" s="54">
        <f t="shared" si="52"/>
        <v>38.620661867411485</v>
      </c>
      <c r="CR19" s="54">
        <f t="shared" si="52"/>
        <v>39.046685290641307</v>
      </c>
      <c r="CS19" s="54">
        <f t="shared" si="52"/>
        <v>39.472708713871128</v>
      </c>
      <c r="CT19" s="54">
        <f t="shared" si="52"/>
        <v>39.89873213710095</v>
      </c>
      <c r="CU19" s="54">
        <f t="shared" si="52"/>
        <v>40.324755560330772</v>
      </c>
      <c r="CV19" s="54">
        <f t="shared" si="52"/>
        <v>40.750778983560593</v>
      </c>
      <c r="CW19" s="54">
        <f t="shared" si="52"/>
        <v>41.176802406790415</v>
      </c>
      <c r="CX19" s="54">
        <f t="shared" si="52"/>
        <v>41.602825830020237</v>
      </c>
      <c r="CY19" s="54">
        <f t="shared" si="52"/>
        <v>42.028849253250058</v>
      </c>
      <c r="CZ19" s="54">
        <f t="shared" si="52"/>
        <v>42.45487267647988</v>
      </c>
      <c r="DA19" s="54">
        <f t="shared" si="52"/>
        <v>42.880896099709702</v>
      </c>
      <c r="DB19" s="54">
        <f t="shared" si="52"/>
        <v>43.306919522939523</v>
      </c>
      <c r="DC19" s="54">
        <f t="shared" si="52"/>
        <v>43.732942946169345</v>
      </c>
      <c r="DD19" s="54">
        <f t="shared" si="52"/>
        <v>44.158966369399167</v>
      </c>
      <c r="DE19" s="54">
        <f t="shared" si="52"/>
        <v>44.584989792628988</v>
      </c>
      <c r="DF19" s="54">
        <f t="shared" si="52"/>
        <v>45.01101321585881</v>
      </c>
      <c r="DG19" s="54">
        <f t="shared" si="52"/>
        <v>45.437036639088632</v>
      </c>
      <c r="DH19" s="54">
        <f t="shared" si="52"/>
        <v>45.863060062318453</v>
      </c>
      <c r="DI19" s="54">
        <f t="shared" si="52"/>
        <v>46.289083485548275</v>
      </c>
      <c r="DJ19" s="54">
        <f t="shared" si="51"/>
        <v>46.715106908778097</v>
      </c>
      <c r="DK19" s="54">
        <f t="shared" si="51"/>
        <v>47.141130332007918</v>
      </c>
      <c r="DL19" s="54">
        <f t="shared" si="51"/>
        <v>47.56715375523774</v>
      </c>
      <c r="DM19" s="54">
        <f t="shared" si="51"/>
        <v>47.993177178467562</v>
      </c>
      <c r="DN19" s="54">
        <f t="shared" si="51"/>
        <v>48.419200601697383</v>
      </c>
      <c r="DO19" s="54">
        <f t="shared" si="51"/>
        <v>48.845224024927205</v>
      </c>
      <c r="DP19" s="54">
        <f t="shared" si="51"/>
        <v>49.271247448157027</v>
      </c>
      <c r="DQ19" s="54">
        <f t="shared" si="51"/>
        <v>49.697270871386849</v>
      </c>
      <c r="DR19" s="54">
        <f t="shared" si="51"/>
        <v>50.12329429461667</v>
      </c>
      <c r="DS19" s="54">
        <f t="shared" si="51"/>
        <v>50.549317717846492</v>
      </c>
      <c r="DT19" s="54">
        <f t="shared" si="51"/>
        <v>50.975341141076314</v>
      </c>
      <c r="DU19" s="54">
        <f t="shared" si="51"/>
        <v>51.401364564306135</v>
      </c>
      <c r="DV19" s="54">
        <f t="shared" si="51"/>
        <v>51.827387987535957</v>
      </c>
      <c r="DW19" s="54">
        <f t="shared" si="51"/>
        <v>52.253411410765779</v>
      </c>
      <c r="DX19" s="54">
        <f t="shared" si="51"/>
        <v>52.6794348339956</v>
      </c>
      <c r="DY19" s="54">
        <f t="shared" si="51"/>
        <v>53.105458257225422</v>
      </c>
      <c r="DZ19" s="54">
        <f t="shared" si="51"/>
        <v>53.531481680455244</v>
      </c>
      <c r="EA19" s="54">
        <f t="shared" si="51"/>
        <v>53.957505103685065</v>
      </c>
      <c r="EB19" s="54">
        <f t="shared" si="51"/>
        <v>54.383528526914887</v>
      </c>
      <c r="EC19" s="54">
        <f t="shared" si="51"/>
        <v>54.809551950144709</v>
      </c>
      <c r="ED19" s="54">
        <f t="shared" si="51"/>
        <v>55.23557537337453</v>
      </c>
      <c r="EE19" s="54">
        <f t="shared" si="51"/>
        <v>55.661598796604352</v>
      </c>
      <c r="EF19" s="54">
        <f t="shared" si="51"/>
        <v>56.087622219834174</v>
      </c>
      <c r="EG19" s="54">
        <f t="shared" si="51"/>
        <v>56.513645643063995</v>
      </c>
      <c r="EH19" s="54">
        <f t="shared" si="51"/>
        <v>56.939669066293817</v>
      </c>
      <c r="EI19" s="54">
        <f t="shared" si="51"/>
        <v>57.365692489523639</v>
      </c>
      <c r="EJ19" s="54">
        <f t="shared" si="51"/>
        <v>57.79171591275346</v>
      </c>
      <c r="EK19" s="54">
        <f t="shared" si="51"/>
        <v>58.217739335983282</v>
      </c>
      <c r="EL19" s="54">
        <f t="shared" si="51"/>
        <v>58.643762759213104</v>
      </c>
      <c r="EM19" s="54">
        <f t="shared" si="51"/>
        <v>59.069786182442925</v>
      </c>
      <c r="EN19" s="54">
        <f t="shared" si="51"/>
        <v>59.495809605672747</v>
      </c>
      <c r="EO19" s="54">
        <f t="shared" si="51"/>
        <v>59.921833028902569</v>
      </c>
      <c r="EP19" s="54">
        <f t="shared" si="51"/>
        <v>60.34785645213239</v>
      </c>
      <c r="EQ19" s="54">
        <f t="shared" si="51"/>
        <v>60.773879875362212</v>
      </c>
      <c r="ER19" s="54">
        <f t="shared" si="51"/>
        <v>61.199903298592034</v>
      </c>
      <c r="ES19" s="54">
        <f t="shared" si="51"/>
        <v>61.625926721821855</v>
      </c>
      <c r="ET19" s="54">
        <f t="shared" si="51"/>
        <v>62.051950145051677</v>
      </c>
      <c r="EU19" s="54">
        <f t="shared" si="51"/>
        <v>62.477973568281499</v>
      </c>
      <c r="EV19" s="54">
        <f t="shared" si="51"/>
        <v>62.90399699151132</v>
      </c>
      <c r="EW19" s="54">
        <f t="shared" si="51"/>
        <v>63.330020414741142</v>
      </c>
      <c r="EX19" s="54">
        <f t="shared" si="51"/>
        <v>63.756043837970964</v>
      </c>
      <c r="EY19" s="54">
        <f t="shared" si="51"/>
        <v>64.182067261200785</v>
      </c>
      <c r="EZ19" s="54">
        <f t="shared" si="51"/>
        <v>64.608090684430607</v>
      </c>
      <c r="FA19" s="54">
        <f t="shared" si="51"/>
        <v>65.034114107660429</v>
      </c>
      <c r="FB19" s="54">
        <f t="shared" si="51"/>
        <v>65.46013753089025</v>
      </c>
      <c r="FC19" s="54">
        <f t="shared" si="51"/>
        <v>65.886160954120072</v>
      </c>
      <c r="FD19" s="54">
        <f t="shared" si="51"/>
        <v>66.312184377349894</v>
      </c>
      <c r="FE19" s="54">
        <f t="shared" si="51"/>
        <v>66.738207800579715</v>
      </c>
      <c r="FF19" s="54">
        <f t="shared" si="51"/>
        <v>67.164231223809537</v>
      </c>
      <c r="FG19" s="54">
        <f t="shared" si="51"/>
        <v>67.590254647039359</v>
      </c>
      <c r="FH19" s="54">
        <f t="shared" si="51"/>
        <v>68.01627807026918</v>
      </c>
      <c r="FI19" s="54">
        <f t="shared" si="51"/>
        <v>68.442301493499002</v>
      </c>
      <c r="FJ19" s="54">
        <f t="shared" si="51"/>
        <v>68.868324916728824</v>
      </c>
      <c r="FK19" s="54">
        <f t="shared" si="51"/>
        <v>69.294348339958646</v>
      </c>
      <c r="FL19" s="54">
        <f t="shared" si="51"/>
        <v>69.720371763188467</v>
      </c>
      <c r="FM19" s="54">
        <f t="shared" si="51"/>
        <v>70.146395186418289</v>
      </c>
      <c r="FN19" s="54">
        <f t="shared" si="51"/>
        <v>70.572418609648111</v>
      </c>
      <c r="FO19" s="54">
        <f t="shared" si="51"/>
        <v>70.998442032877932</v>
      </c>
      <c r="FP19" s="54">
        <f t="shared" si="51"/>
        <v>71.424465456107754</v>
      </c>
      <c r="FQ19" s="54">
        <f t="shared" si="51"/>
        <v>71.850488879337576</v>
      </c>
      <c r="FR19" s="54">
        <f t="shared" si="51"/>
        <v>72.276512302567397</v>
      </c>
      <c r="FS19" s="54">
        <f t="shared" si="51"/>
        <v>72.702535725797219</v>
      </c>
      <c r="FT19" s="54">
        <f t="shared" si="51"/>
        <v>73.128559149027041</v>
      </c>
      <c r="FU19" s="54">
        <f t="shared" si="45"/>
        <v>73.554582572256862</v>
      </c>
      <c r="FV19" s="54">
        <f t="shared" si="44"/>
        <v>73.980605995486684</v>
      </c>
      <c r="FW19" s="54">
        <f t="shared" ref="FW19:GR19" si="53">FV19+($AV19-$AU19)</f>
        <v>74.406629418716506</v>
      </c>
      <c r="FX19" s="54">
        <f t="shared" si="53"/>
        <v>74.832652841946327</v>
      </c>
      <c r="FY19" s="54">
        <f t="shared" si="53"/>
        <v>75.258676265176149</v>
      </c>
      <c r="FZ19" s="54">
        <f t="shared" si="53"/>
        <v>75.684699688405971</v>
      </c>
      <c r="GA19" s="54">
        <f t="shared" si="53"/>
        <v>76.110723111635792</v>
      </c>
      <c r="GB19" s="54">
        <f t="shared" si="53"/>
        <v>76.536746534865614</v>
      </c>
      <c r="GC19" s="54">
        <f t="shared" si="53"/>
        <v>76.962769958095436</v>
      </c>
      <c r="GD19" s="54">
        <f t="shared" si="53"/>
        <v>77.388793381325257</v>
      </c>
      <c r="GE19" s="54">
        <f t="shared" si="53"/>
        <v>77.814816804555079</v>
      </c>
      <c r="GF19" s="54">
        <f t="shared" si="53"/>
        <v>78.240840227784901</v>
      </c>
      <c r="GG19" s="54">
        <f t="shared" si="53"/>
        <v>78.666863651014722</v>
      </c>
      <c r="GH19" s="54">
        <f t="shared" si="53"/>
        <v>79.092887074244544</v>
      </c>
      <c r="GI19" s="54">
        <f t="shared" si="53"/>
        <v>79.518910497474366</v>
      </c>
      <c r="GJ19" s="54">
        <f t="shared" si="53"/>
        <v>79.944933920704187</v>
      </c>
      <c r="GK19" s="54">
        <f t="shared" si="53"/>
        <v>80.370957343934009</v>
      </c>
      <c r="GL19" s="54">
        <f t="shared" si="53"/>
        <v>80.796980767163831</v>
      </c>
      <c r="GM19" s="54">
        <f t="shared" si="53"/>
        <v>81.223004190393652</v>
      </c>
      <c r="GN19" s="54">
        <f t="shared" si="53"/>
        <v>81.649027613623474</v>
      </c>
      <c r="GO19" s="54">
        <f t="shared" si="53"/>
        <v>82.075051036853296</v>
      </c>
      <c r="GP19" s="54">
        <f t="shared" si="53"/>
        <v>82.501074460083117</v>
      </c>
      <c r="GQ19" s="54">
        <f t="shared" si="53"/>
        <v>82.927097883312939</v>
      </c>
      <c r="GR19" s="54">
        <f t="shared" si="53"/>
        <v>83.353121306542761</v>
      </c>
      <c r="GS19" s="70"/>
    </row>
    <row r="20" spans="1:201" x14ac:dyDescent="0.25">
      <c r="A20" s="30" t="s">
        <v>71</v>
      </c>
      <c r="B20" s="54">
        <f t="shared" si="10"/>
        <v>0.36895161290322581</v>
      </c>
      <c r="C20" s="54">
        <f t="shared" si="49"/>
        <v>0.36895161290322581</v>
      </c>
      <c r="D20" s="54">
        <f t="shared" si="49"/>
        <v>0.36895161290322581</v>
      </c>
      <c r="E20" s="54">
        <f t="shared" si="49"/>
        <v>0.36895161290322581</v>
      </c>
      <c r="F20" s="54">
        <f t="shared" si="49"/>
        <v>0.36895161290322581</v>
      </c>
      <c r="G20" s="54">
        <f t="shared" si="49"/>
        <v>0.36895161290322581</v>
      </c>
      <c r="H20" s="68">
        <f>VLOOKUP(H$3,Data_Enersys_VRLA!$A$381:$E$400,3)</f>
        <v>0.36895161290322581</v>
      </c>
      <c r="I20" s="68">
        <f>VLOOKUP(I$3,Data_Enersys_VRLA!$A$381:$E$400,3)</f>
        <v>0.49728260869565216</v>
      </c>
      <c r="J20" s="68">
        <f>VLOOKUP(J$3,Data_Enersys_VRLA!$A$381:$E$400,3)</f>
        <v>0.61409395973154357</v>
      </c>
      <c r="K20" s="69">
        <f t="shared" si="11"/>
        <v>0.7767595055331229</v>
      </c>
      <c r="L20" s="68">
        <f>VLOOKUP(L$3,Data_Enersys_VRLA!$A$381:$E$400,3)</f>
        <v>0.93942505133470222</v>
      </c>
      <c r="M20" s="69">
        <f t="shared" si="12"/>
        <v>1.1371711397507729</v>
      </c>
      <c r="N20" s="69">
        <f t="shared" si="13"/>
        <v>1.3349172281668438</v>
      </c>
      <c r="O20" s="68">
        <f>VLOOKUP(O$3,Data_Enersys_VRLA!$A$381:$E$400,3)</f>
        <v>1.5326633165829144</v>
      </c>
      <c r="P20" s="54">
        <f t="shared" si="14"/>
        <v>2.6036810558818191</v>
      </c>
      <c r="Q20" s="68">
        <f>VLOOKUP(Q$3,Data_Enersys_VRLA!$A$381:$E$400,3)</f>
        <v>3.6746987951807233</v>
      </c>
      <c r="R20" s="68">
        <f>VLOOKUP(R$3,Data_Enersys_VRLA!$A$381:$E$400,3)</f>
        <v>5.683229813664596</v>
      </c>
      <c r="S20" s="54">
        <f t="shared" si="15"/>
        <v>6.1568322981366457</v>
      </c>
      <c r="T20" s="68">
        <f>VLOOKUP(T$3,Data_Enersys_VRLA!$A$381:$E$400,3)</f>
        <v>6.6304347826086953</v>
      </c>
      <c r="U20" s="54">
        <f t="shared" si="16"/>
        <v>7.0962091268415382</v>
      </c>
      <c r="V20" s="68">
        <f>VLOOKUP(V$3,Data_Enersys_VRLA!$A$381:$E$400,3)</f>
        <v>7.5619834710743801</v>
      </c>
      <c r="W20" s="54">
        <f t="shared" si="17"/>
        <v>7.9026133571588115</v>
      </c>
      <c r="X20" s="68">
        <f>VLOOKUP(X$3,Data_Enersys_VRLA!$A$381:$E$400,3)</f>
        <v>8.2432432432432439</v>
      </c>
      <c r="Y20" s="54">
        <f t="shared" si="18"/>
        <v>8.6966216216216221</v>
      </c>
      <c r="Z20" s="68">
        <f>VLOOKUP(Z$3,Data_Enersys_VRLA!$A$381:$E$400,3)</f>
        <v>9.15</v>
      </c>
      <c r="AA20" s="54">
        <f t="shared" si="19"/>
        <v>9.6135462555066091</v>
      </c>
      <c r="AB20" s="68">
        <f>VLOOKUP(AB$3,Data_Enersys_VRLA!$A$381:$E$400,3)</f>
        <v>10.077092511013216</v>
      </c>
      <c r="AC20" s="54">
        <f t="shared" si="20"/>
        <v>10.503115934243043</v>
      </c>
      <c r="AD20" s="54">
        <f t="shared" si="21"/>
        <v>10.92913935747287</v>
      </c>
      <c r="AE20" s="54">
        <f t="shared" si="22"/>
        <v>11.355162780702697</v>
      </c>
      <c r="AF20" s="54">
        <f t="shared" si="23"/>
        <v>11.781186203932524</v>
      </c>
      <c r="AG20" s="54">
        <f t="shared" si="24"/>
        <v>12.207209627162351</v>
      </c>
      <c r="AH20" s="54">
        <f t="shared" si="25"/>
        <v>12.633233050392178</v>
      </c>
      <c r="AI20" s="54">
        <f t="shared" si="26"/>
        <v>13.059256473622005</v>
      </c>
      <c r="AJ20" s="54">
        <f t="shared" si="27"/>
        <v>13.485279896851832</v>
      </c>
      <c r="AK20" s="54">
        <f t="shared" si="28"/>
        <v>13.911303320081659</v>
      </c>
      <c r="AL20" s="54">
        <f t="shared" si="29"/>
        <v>14.337326743311486</v>
      </c>
      <c r="AM20" s="54">
        <f t="shared" si="30"/>
        <v>14.763350166541313</v>
      </c>
      <c r="AN20" s="54">
        <f t="shared" si="31"/>
        <v>15.18937358977114</v>
      </c>
      <c r="AO20" s="54">
        <f t="shared" si="32"/>
        <v>15.615397013000967</v>
      </c>
      <c r="AP20" s="54">
        <f t="shared" si="33"/>
        <v>16.041420436230794</v>
      </c>
      <c r="AQ20" s="54">
        <f t="shared" si="34"/>
        <v>16.467443859460623</v>
      </c>
      <c r="AR20" s="54">
        <f t="shared" si="35"/>
        <v>16.893467282690448</v>
      </c>
      <c r="AS20" s="54">
        <f t="shared" si="36"/>
        <v>17.319490705920273</v>
      </c>
      <c r="AT20" s="54">
        <f t="shared" si="37"/>
        <v>17.745514129150102</v>
      </c>
      <c r="AU20" s="54">
        <f t="shared" si="38"/>
        <v>18.171537552379931</v>
      </c>
      <c r="AV20" s="68">
        <f>VLOOKUP(AV$3,Data_Enersys_VRLA!$A$381:$E$400,3)</f>
        <v>18.597560975609756</v>
      </c>
      <c r="AW20" s="54">
        <f t="shared" si="42"/>
        <v>19.023584398839581</v>
      </c>
      <c r="AX20" s="54">
        <f t="shared" si="52"/>
        <v>19.449607822069407</v>
      </c>
      <c r="AY20" s="54">
        <f t="shared" si="52"/>
        <v>19.875631245299232</v>
      </c>
      <c r="AZ20" s="54">
        <f t="shared" si="52"/>
        <v>20.301654668529057</v>
      </c>
      <c r="BA20" s="54">
        <f t="shared" si="52"/>
        <v>20.727678091758882</v>
      </c>
      <c r="BB20" s="54">
        <f t="shared" si="52"/>
        <v>21.153701514988708</v>
      </c>
      <c r="BC20" s="54">
        <f t="shared" si="52"/>
        <v>21.579724938218533</v>
      </c>
      <c r="BD20" s="54">
        <f t="shared" si="52"/>
        <v>22.005748361448358</v>
      </c>
      <c r="BE20" s="54">
        <f t="shared" si="52"/>
        <v>22.431771784678183</v>
      </c>
      <c r="BF20" s="54">
        <f t="shared" si="52"/>
        <v>22.857795207908008</v>
      </c>
      <c r="BG20" s="54">
        <f t="shared" si="52"/>
        <v>23.283818631137834</v>
      </c>
      <c r="BH20" s="54">
        <f t="shared" si="52"/>
        <v>23.709842054367659</v>
      </c>
      <c r="BI20" s="54">
        <f t="shared" si="52"/>
        <v>24.135865477597484</v>
      </c>
      <c r="BJ20" s="54">
        <f t="shared" si="52"/>
        <v>24.561888900827309</v>
      </c>
      <c r="BK20" s="54">
        <f t="shared" si="52"/>
        <v>24.987912324057135</v>
      </c>
      <c r="BL20" s="54">
        <f t="shared" si="52"/>
        <v>25.41393574728696</v>
      </c>
      <c r="BM20" s="54">
        <f t="shared" si="52"/>
        <v>25.839959170516785</v>
      </c>
      <c r="BN20" s="54">
        <f t="shared" si="52"/>
        <v>26.26598259374661</v>
      </c>
      <c r="BO20" s="54">
        <f t="shared" si="52"/>
        <v>26.692006016976435</v>
      </c>
      <c r="BP20" s="54">
        <f t="shared" si="52"/>
        <v>27.118029440206261</v>
      </c>
      <c r="BQ20" s="54">
        <f t="shared" si="52"/>
        <v>27.544052863436086</v>
      </c>
      <c r="BR20" s="54">
        <f t="shared" si="52"/>
        <v>27.970076286665911</v>
      </c>
      <c r="BS20" s="54">
        <f t="shared" si="52"/>
        <v>28.396099709895736</v>
      </c>
      <c r="BT20" s="54">
        <f t="shared" si="52"/>
        <v>28.822123133125562</v>
      </c>
      <c r="BU20" s="54">
        <f t="shared" si="52"/>
        <v>29.248146556355387</v>
      </c>
      <c r="BV20" s="54">
        <f t="shared" si="52"/>
        <v>29.674169979585212</v>
      </c>
      <c r="BW20" s="54">
        <f t="shared" si="52"/>
        <v>30.100193402815037</v>
      </c>
      <c r="BX20" s="54">
        <f t="shared" si="52"/>
        <v>30.526216826044863</v>
      </c>
      <c r="BY20" s="54">
        <f t="shared" si="52"/>
        <v>30.952240249274688</v>
      </c>
      <c r="BZ20" s="54">
        <f t="shared" si="52"/>
        <v>31.378263672504513</v>
      </c>
      <c r="CA20" s="54">
        <f t="shared" si="52"/>
        <v>31.804287095734338</v>
      </c>
      <c r="CB20" s="54">
        <f t="shared" si="52"/>
        <v>32.23031051896416</v>
      </c>
      <c r="CC20" s="54">
        <f t="shared" si="52"/>
        <v>32.656333942193982</v>
      </c>
      <c r="CD20" s="54">
        <f t="shared" si="52"/>
        <v>33.082357365423803</v>
      </c>
      <c r="CE20" s="54">
        <f t="shared" si="52"/>
        <v>33.508380788653625</v>
      </c>
      <c r="CF20" s="54">
        <f t="shared" si="52"/>
        <v>33.934404211883447</v>
      </c>
      <c r="CG20" s="54">
        <f t="shared" si="52"/>
        <v>34.360427635113268</v>
      </c>
      <c r="CH20" s="54">
        <f t="shared" si="52"/>
        <v>34.78645105834309</v>
      </c>
      <c r="CI20" s="54">
        <f t="shared" si="52"/>
        <v>35.212474481572912</v>
      </c>
      <c r="CJ20" s="54">
        <f t="shared" si="52"/>
        <v>35.638497904802733</v>
      </c>
      <c r="CK20" s="54">
        <f t="shared" si="52"/>
        <v>36.064521328032555</v>
      </c>
      <c r="CL20" s="54">
        <f t="shared" si="52"/>
        <v>36.490544751262377</v>
      </c>
      <c r="CM20" s="54">
        <f t="shared" si="52"/>
        <v>36.916568174492198</v>
      </c>
      <c r="CN20" s="54">
        <f t="shared" si="52"/>
        <v>37.34259159772202</v>
      </c>
      <c r="CO20" s="54">
        <f t="shared" si="52"/>
        <v>37.768615020951842</v>
      </c>
      <c r="CP20" s="54">
        <f t="shared" si="52"/>
        <v>38.194638444181663</v>
      </c>
      <c r="CQ20" s="54">
        <f t="shared" si="52"/>
        <v>38.620661867411485</v>
      </c>
      <c r="CR20" s="54">
        <f t="shared" si="52"/>
        <v>39.046685290641307</v>
      </c>
      <c r="CS20" s="54">
        <f t="shared" si="52"/>
        <v>39.472708713871128</v>
      </c>
      <c r="CT20" s="54">
        <f t="shared" si="52"/>
        <v>39.89873213710095</v>
      </c>
      <c r="CU20" s="54">
        <f t="shared" si="52"/>
        <v>40.324755560330772</v>
      </c>
      <c r="CV20" s="54">
        <f t="shared" si="52"/>
        <v>40.750778983560593</v>
      </c>
      <c r="CW20" s="54">
        <f t="shared" si="52"/>
        <v>41.176802406790415</v>
      </c>
      <c r="CX20" s="54">
        <f t="shared" si="52"/>
        <v>41.602825830020237</v>
      </c>
      <c r="CY20" s="54">
        <f t="shared" si="52"/>
        <v>42.028849253250058</v>
      </c>
      <c r="CZ20" s="54">
        <f t="shared" si="52"/>
        <v>42.45487267647988</v>
      </c>
      <c r="DA20" s="54">
        <f t="shared" si="52"/>
        <v>42.880896099709702</v>
      </c>
      <c r="DB20" s="54">
        <f t="shared" si="52"/>
        <v>43.306919522939523</v>
      </c>
      <c r="DC20" s="54">
        <f t="shared" si="52"/>
        <v>43.732942946169345</v>
      </c>
      <c r="DD20" s="54">
        <f t="shared" si="52"/>
        <v>44.158966369399167</v>
      </c>
      <c r="DE20" s="54">
        <f t="shared" si="52"/>
        <v>44.584989792628988</v>
      </c>
      <c r="DF20" s="54">
        <f t="shared" si="52"/>
        <v>45.01101321585881</v>
      </c>
      <c r="DG20" s="54">
        <f t="shared" si="52"/>
        <v>45.437036639088632</v>
      </c>
      <c r="DH20" s="54">
        <f t="shared" si="52"/>
        <v>45.863060062318453</v>
      </c>
      <c r="DI20" s="54">
        <f t="shared" si="52"/>
        <v>46.289083485548275</v>
      </c>
      <c r="DJ20" s="54">
        <f t="shared" si="51"/>
        <v>46.715106908778097</v>
      </c>
      <c r="DK20" s="54">
        <f t="shared" si="51"/>
        <v>47.141130332007918</v>
      </c>
      <c r="DL20" s="54">
        <f t="shared" si="51"/>
        <v>47.56715375523774</v>
      </c>
      <c r="DM20" s="54">
        <f t="shared" si="51"/>
        <v>47.993177178467562</v>
      </c>
      <c r="DN20" s="54">
        <f t="shared" si="51"/>
        <v>48.419200601697383</v>
      </c>
      <c r="DO20" s="54">
        <f t="shared" si="51"/>
        <v>48.845224024927205</v>
      </c>
      <c r="DP20" s="54">
        <f t="shared" si="51"/>
        <v>49.271247448157027</v>
      </c>
      <c r="DQ20" s="54">
        <f t="shared" si="51"/>
        <v>49.697270871386849</v>
      </c>
      <c r="DR20" s="54">
        <f t="shared" si="51"/>
        <v>50.12329429461667</v>
      </c>
      <c r="DS20" s="54">
        <f t="shared" si="51"/>
        <v>50.549317717846492</v>
      </c>
      <c r="DT20" s="54">
        <f t="shared" si="51"/>
        <v>50.975341141076314</v>
      </c>
      <c r="DU20" s="54">
        <f t="shared" si="51"/>
        <v>51.401364564306135</v>
      </c>
      <c r="DV20" s="54">
        <f t="shared" si="51"/>
        <v>51.827387987535957</v>
      </c>
      <c r="DW20" s="54">
        <f t="shared" si="51"/>
        <v>52.253411410765779</v>
      </c>
      <c r="DX20" s="54">
        <f t="shared" si="51"/>
        <v>52.6794348339956</v>
      </c>
      <c r="DY20" s="54">
        <f t="shared" si="51"/>
        <v>53.105458257225422</v>
      </c>
      <c r="DZ20" s="54">
        <f t="shared" si="51"/>
        <v>53.531481680455244</v>
      </c>
      <c r="EA20" s="54">
        <f t="shared" si="51"/>
        <v>53.957505103685065</v>
      </c>
      <c r="EB20" s="54">
        <f t="shared" si="51"/>
        <v>54.383528526914887</v>
      </c>
      <c r="EC20" s="54">
        <f t="shared" si="51"/>
        <v>54.809551950144709</v>
      </c>
      <c r="ED20" s="54">
        <f t="shared" si="51"/>
        <v>55.23557537337453</v>
      </c>
      <c r="EE20" s="54">
        <f t="shared" si="51"/>
        <v>55.661598796604352</v>
      </c>
      <c r="EF20" s="54">
        <f t="shared" si="51"/>
        <v>56.087622219834174</v>
      </c>
      <c r="EG20" s="54">
        <f t="shared" si="51"/>
        <v>56.513645643063995</v>
      </c>
      <c r="EH20" s="54">
        <f t="shared" si="51"/>
        <v>56.939669066293817</v>
      </c>
      <c r="EI20" s="54">
        <f t="shared" si="51"/>
        <v>57.365692489523639</v>
      </c>
      <c r="EJ20" s="54">
        <f t="shared" si="51"/>
        <v>57.79171591275346</v>
      </c>
      <c r="EK20" s="54">
        <f t="shared" si="51"/>
        <v>58.217739335983282</v>
      </c>
      <c r="EL20" s="54">
        <f t="shared" si="51"/>
        <v>58.643762759213104</v>
      </c>
      <c r="EM20" s="54">
        <f t="shared" si="51"/>
        <v>59.069786182442925</v>
      </c>
      <c r="EN20" s="54">
        <f t="shared" si="51"/>
        <v>59.495809605672747</v>
      </c>
      <c r="EO20" s="54">
        <f t="shared" si="51"/>
        <v>59.921833028902569</v>
      </c>
      <c r="EP20" s="54">
        <f t="shared" si="51"/>
        <v>60.34785645213239</v>
      </c>
      <c r="EQ20" s="54">
        <f t="shared" si="51"/>
        <v>60.773879875362212</v>
      </c>
      <c r="ER20" s="54">
        <f t="shared" si="51"/>
        <v>61.199903298592034</v>
      </c>
      <c r="ES20" s="54">
        <f t="shared" si="51"/>
        <v>61.625926721821855</v>
      </c>
      <c r="ET20" s="54">
        <f t="shared" si="51"/>
        <v>62.051950145051677</v>
      </c>
      <c r="EU20" s="54">
        <f t="shared" si="51"/>
        <v>62.477973568281499</v>
      </c>
      <c r="EV20" s="54">
        <f t="shared" si="51"/>
        <v>62.90399699151132</v>
      </c>
      <c r="EW20" s="54">
        <f t="shared" si="51"/>
        <v>63.330020414741142</v>
      </c>
      <c r="EX20" s="54">
        <f t="shared" si="51"/>
        <v>63.756043837970964</v>
      </c>
      <c r="EY20" s="54">
        <f t="shared" si="51"/>
        <v>64.182067261200785</v>
      </c>
      <c r="EZ20" s="54">
        <f t="shared" si="51"/>
        <v>64.608090684430607</v>
      </c>
      <c r="FA20" s="54">
        <f t="shared" si="51"/>
        <v>65.034114107660429</v>
      </c>
      <c r="FB20" s="54">
        <f t="shared" si="51"/>
        <v>65.46013753089025</v>
      </c>
      <c r="FC20" s="54">
        <f t="shared" si="51"/>
        <v>65.886160954120072</v>
      </c>
      <c r="FD20" s="54">
        <f t="shared" si="51"/>
        <v>66.312184377349894</v>
      </c>
      <c r="FE20" s="54">
        <f t="shared" si="51"/>
        <v>66.738207800579715</v>
      </c>
      <c r="FF20" s="54">
        <f t="shared" si="51"/>
        <v>67.164231223809537</v>
      </c>
      <c r="FG20" s="54">
        <f t="shared" si="51"/>
        <v>67.590254647039359</v>
      </c>
      <c r="FH20" s="54">
        <f t="shared" si="51"/>
        <v>68.01627807026918</v>
      </c>
      <c r="FI20" s="54">
        <f t="shared" si="51"/>
        <v>68.442301493499002</v>
      </c>
      <c r="FJ20" s="54">
        <f t="shared" si="51"/>
        <v>68.868324916728824</v>
      </c>
      <c r="FK20" s="54">
        <f t="shared" si="51"/>
        <v>69.294348339958646</v>
      </c>
      <c r="FL20" s="54">
        <f t="shared" si="51"/>
        <v>69.720371763188467</v>
      </c>
      <c r="FM20" s="54">
        <f t="shared" si="51"/>
        <v>70.146395186418289</v>
      </c>
      <c r="FN20" s="54">
        <f t="shared" si="51"/>
        <v>70.572418609648111</v>
      </c>
      <c r="FO20" s="54">
        <f t="shared" si="51"/>
        <v>70.998442032877932</v>
      </c>
      <c r="FP20" s="54">
        <f t="shared" si="51"/>
        <v>71.424465456107754</v>
      </c>
      <c r="FQ20" s="54">
        <f t="shared" si="51"/>
        <v>71.850488879337576</v>
      </c>
      <c r="FR20" s="54">
        <f t="shared" si="51"/>
        <v>72.276512302567397</v>
      </c>
      <c r="FS20" s="54">
        <f t="shared" si="51"/>
        <v>72.702535725797219</v>
      </c>
      <c r="FT20" s="54">
        <f t="shared" si="51"/>
        <v>73.128559149027041</v>
      </c>
      <c r="FU20" s="54">
        <f t="shared" si="45"/>
        <v>73.554582572256862</v>
      </c>
      <c r="FV20" s="54">
        <f t="shared" ref="FV20:GR20" si="54">FU20+($AV20-$AU20)</f>
        <v>73.980605995486684</v>
      </c>
      <c r="FW20" s="54">
        <f t="shared" si="54"/>
        <v>74.406629418716506</v>
      </c>
      <c r="FX20" s="54">
        <f t="shared" si="54"/>
        <v>74.832652841946327</v>
      </c>
      <c r="FY20" s="54">
        <f t="shared" si="54"/>
        <v>75.258676265176149</v>
      </c>
      <c r="FZ20" s="54">
        <f t="shared" si="54"/>
        <v>75.684699688405971</v>
      </c>
      <c r="GA20" s="54">
        <f t="shared" si="54"/>
        <v>76.110723111635792</v>
      </c>
      <c r="GB20" s="54">
        <f t="shared" si="54"/>
        <v>76.536746534865614</v>
      </c>
      <c r="GC20" s="54">
        <f t="shared" si="54"/>
        <v>76.962769958095436</v>
      </c>
      <c r="GD20" s="54">
        <f t="shared" si="54"/>
        <v>77.388793381325257</v>
      </c>
      <c r="GE20" s="54">
        <f t="shared" si="54"/>
        <v>77.814816804555079</v>
      </c>
      <c r="GF20" s="54">
        <f t="shared" si="54"/>
        <v>78.240840227784901</v>
      </c>
      <c r="GG20" s="54">
        <f t="shared" si="54"/>
        <v>78.666863651014722</v>
      </c>
      <c r="GH20" s="54">
        <f t="shared" si="54"/>
        <v>79.092887074244544</v>
      </c>
      <c r="GI20" s="54">
        <f t="shared" si="54"/>
        <v>79.518910497474366</v>
      </c>
      <c r="GJ20" s="54">
        <f t="shared" si="54"/>
        <v>79.944933920704187</v>
      </c>
      <c r="GK20" s="54">
        <f t="shared" si="54"/>
        <v>80.370957343934009</v>
      </c>
      <c r="GL20" s="54">
        <f t="shared" si="54"/>
        <v>80.796980767163831</v>
      </c>
      <c r="GM20" s="54">
        <f t="shared" si="54"/>
        <v>81.223004190393652</v>
      </c>
      <c r="GN20" s="54">
        <f t="shared" si="54"/>
        <v>81.649027613623474</v>
      </c>
      <c r="GO20" s="54">
        <f t="shared" si="54"/>
        <v>82.075051036853296</v>
      </c>
      <c r="GP20" s="54">
        <f t="shared" si="54"/>
        <v>82.501074460083117</v>
      </c>
      <c r="GQ20" s="54">
        <f t="shared" si="54"/>
        <v>82.927097883312939</v>
      </c>
      <c r="GR20" s="54">
        <f t="shared" si="54"/>
        <v>83.353121306542761</v>
      </c>
      <c r="GS20" s="70"/>
    </row>
    <row r="21" spans="1:201" x14ac:dyDescent="0.25"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</row>
    <row r="22" spans="1:201" x14ac:dyDescent="0.25"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</row>
    <row r="23" spans="1:201" x14ac:dyDescent="0.25"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</row>
    <row r="24" spans="1:201" x14ac:dyDescent="0.25">
      <c r="S24" s="61">
        <v>1.0000000099999999</v>
      </c>
    </row>
    <row r="25" spans="1:201" x14ac:dyDescent="0.25">
      <c r="A25" s="63" t="s">
        <v>107</v>
      </c>
      <c r="C25" s="61" t="s">
        <v>13</v>
      </c>
      <c r="D25" s="61" t="s">
        <v>12</v>
      </c>
      <c r="E25" s="61" t="s">
        <v>11</v>
      </c>
      <c r="F25" s="61" t="s">
        <v>10</v>
      </c>
      <c r="G25" s="61" t="s">
        <v>9</v>
      </c>
      <c r="H25" s="61" t="s">
        <v>14</v>
      </c>
      <c r="I25" s="61" t="s">
        <v>15</v>
      </c>
      <c r="J25" s="61" t="s">
        <v>16</v>
      </c>
      <c r="K25" s="62" t="s">
        <v>51</v>
      </c>
      <c r="L25" s="61" t="s">
        <v>17</v>
      </c>
      <c r="M25" s="62" t="s">
        <v>52</v>
      </c>
      <c r="N25" s="62" t="s">
        <v>53</v>
      </c>
      <c r="O25" s="61" t="s">
        <v>18</v>
      </c>
      <c r="P25" s="61" t="s">
        <v>19</v>
      </c>
      <c r="Q25" s="61" t="s">
        <v>20</v>
      </c>
      <c r="R25" s="62" t="s">
        <v>21</v>
      </c>
      <c r="S25" s="61">
        <v>5.5</v>
      </c>
      <c r="T25" s="61">
        <v>6</v>
      </c>
      <c r="U25" s="61">
        <v>6.5</v>
      </c>
      <c r="V25" s="61">
        <v>7</v>
      </c>
      <c r="W25" s="61">
        <v>7.5</v>
      </c>
      <c r="X25" s="62">
        <v>8</v>
      </c>
      <c r="Y25" s="61">
        <v>8.5</v>
      </c>
      <c r="Z25" s="61">
        <v>9</v>
      </c>
      <c r="AA25" s="61">
        <v>9.5</v>
      </c>
      <c r="AB25" s="61">
        <v>10</v>
      </c>
      <c r="AC25" s="61">
        <v>10.5</v>
      </c>
      <c r="AD25" s="61">
        <v>11</v>
      </c>
      <c r="AE25" s="61">
        <v>11.5</v>
      </c>
      <c r="AF25" s="61">
        <v>12</v>
      </c>
      <c r="AG25" s="61">
        <v>12.5</v>
      </c>
      <c r="AH25" s="61">
        <v>13</v>
      </c>
      <c r="AI25" s="61">
        <v>13.5</v>
      </c>
      <c r="AJ25" s="61">
        <v>14</v>
      </c>
      <c r="AK25" s="61">
        <v>14.5</v>
      </c>
      <c r="AL25" s="61">
        <v>15</v>
      </c>
      <c r="AM25" s="61">
        <v>15.5</v>
      </c>
      <c r="AN25" s="61">
        <v>16</v>
      </c>
      <c r="AO25" s="61">
        <v>16.5</v>
      </c>
      <c r="AP25" s="61">
        <v>17</v>
      </c>
      <c r="AQ25" s="61">
        <v>17.5</v>
      </c>
      <c r="AR25" s="61">
        <v>18</v>
      </c>
      <c r="AS25" s="61">
        <v>18.5</v>
      </c>
      <c r="AT25" s="61">
        <v>19</v>
      </c>
      <c r="AU25" s="61">
        <v>19.5</v>
      </c>
      <c r="AV25" s="61">
        <v>20</v>
      </c>
      <c r="AW25" s="61">
        <v>20.5</v>
      </c>
      <c r="AX25" s="61">
        <v>21</v>
      </c>
      <c r="AY25" s="61">
        <v>21.5</v>
      </c>
      <c r="AZ25" s="61">
        <v>22</v>
      </c>
      <c r="BA25" s="61">
        <v>22.5</v>
      </c>
      <c r="BB25" s="61">
        <v>23</v>
      </c>
      <c r="BC25" s="61">
        <v>23.5</v>
      </c>
      <c r="BD25" s="61">
        <v>24</v>
      </c>
      <c r="BE25" s="61">
        <v>24.5</v>
      </c>
      <c r="BF25" s="61">
        <v>25</v>
      </c>
      <c r="BG25" s="61">
        <v>25.5</v>
      </c>
      <c r="BH25" s="61">
        <v>26</v>
      </c>
      <c r="BI25" s="61">
        <v>26.5</v>
      </c>
      <c r="BJ25" s="61">
        <v>27</v>
      </c>
      <c r="BK25" s="61">
        <v>27.5</v>
      </c>
      <c r="BL25" s="61">
        <v>28</v>
      </c>
      <c r="BM25" s="61">
        <v>28.5</v>
      </c>
      <c r="BN25" s="61">
        <v>29</v>
      </c>
      <c r="BO25" s="61">
        <v>29.5</v>
      </c>
      <c r="BP25" s="61">
        <v>30</v>
      </c>
      <c r="BQ25" s="61">
        <v>30.5</v>
      </c>
      <c r="BR25" s="61">
        <v>31</v>
      </c>
      <c r="BS25" s="61">
        <v>31.5</v>
      </c>
      <c r="BT25" s="61">
        <v>32</v>
      </c>
      <c r="BU25" s="61">
        <v>32.5</v>
      </c>
      <c r="BV25" s="61">
        <v>33</v>
      </c>
      <c r="BW25" s="61">
        <v>33.5</v>
      </c>
      <c r="BX25" s="61">
        <v>34</v>
      </c>
      <c r="BY25" s="61">
        <v>34.5</v>
      </c>
      <c r="BZ25" s="61">
        <v>35</v>
      </c>
      <c r="CA25" s="61">
        <v>35.5</v>
      </c>
      <c r="CB25" s="61">
        <v>36</v>
      </c>
      <c r="CC25" s="61">
        <v>36.5</v>
      </c>
      <c r="CD25" s="61">
        <v>37</v>
      </c>
      <c r="CE25" s="61">
        <v>37.5</v>
      </c>
      <c r="CF25" s="61">
        <v>38</v>
      </c>
      <c r="CG25" s="61">
        <v>38.5</v>
      </c>
      <c r="CH25" s="61">
        <v>39</v>
      </c>
      <c r="CI25" s="61">
        <v>39.5</v>
      </c>
      <c r="CJ25" s="61">
        <v>40</v>
      </c>
      <c r="CK25" s="61">
        <v>40.5</v>
      </c>
      <c r="CL25" s="61">
        <v>41</v>
      </c>
      <c r="CM25" s="61">
        <v>41.5</v>
      </c>
      <c r="CN25" s="61">
        <v>42</v>
      </c>
      <c r="CO25" s="61">
        <v>42.5</v>
      </c>
      <c r="CP25" s="61">
        <v>43</v>
      </c>
      <c r="CQ25" s="61">
        <v>43.5</v>
      </c>
      <c r="CR25" s="61">
        <v>44</v>
      </c>
      <c r="CS25" s="61">
        <v>44.5</v>
      </c>
      <c r="CT25" s="61">
        <v>45</v>
      </c>
      <c r="CU25" s="61">
        <v>45.5</v>
      </c>
      <c r="CV25" s="61">
        <v>46</v>
      </c>
      <c r="CW25" s="61">
        <v>46.5</v>
      </c>
      <c r="CX25" s="61">
        <v>47</v>
      </c>
      <c r="CY25" s="61">
        <v>47.5</v>
      </c>
      <c r="CZ25" s="61">
        <v>48</v>
      </c>
      <c r="DA25" s="61">
        <v>48.5</v>
      </c>
      <c r="DB25" s="61">
        <v>49</v>
      </c>
      <c r="DC25" s="61">
        <v>49.5</v>
      </c>
      <c r="DD25" s="61">
        <v>50</v>
      </c>
      <c r="DE25" s="61">
        <v>50.5</v>
      </c>
      <c r="DF25" s="61">
        <v>51</v>
      </c>
      <c r="DG25" s="61">
        <v>51.5</v>
      </c>
      <c r="DH25" s="61">
        <v>52</v>
      </c>
      <c r="DI25" s="61">
        <v>52.5</v>
      </c>
      <c r="DJ25" s="61">
        <v>53</v>
      </c>
      <c r="DK25" s="61">
        <v>53.5</v>
      </c>
      <c r="DL25" s="61">
        <v>54</v>
      </c>
      <c r="DM25" s="61">
        <v>54.5</v>
      </c>
      <c r="DN25" s="61">
        <v>55</v>
      </c>
      <c r="DO25" s="61">
        <v>55.5</v>
      </c>
      <c r="DP25" s="61">
        <v>56</v>
      </c>
      <c r="DQ25" s="61">
        <v>56.5</v>
      </c>
      <c r="DR25" s="61">
        <v>57</v>
      </c>
      <c r="DS25" s="61">
        <v>57.5</v>
      </c>
      <c r="DT25" s="61">
        <v>58</v>
      </c>
      <c r="DU25" s="61">
        <v>58.5</v>
      </c>
      <c r="DV25" s="61">
        <v>59</v>
      </c>
      <c r="DW25" s="61">
        <v>59.5</v>
      </c>
      <c r="DX25" s="61">
        <v>60</v>
      </c>
      <c r="DY25" s="61">
        <v>60.5</v>
      </c>
      <c r="DZ25" s="61">
        <v>61</v>
      </c>
      <c r="EA25" s="61">
        <v>61.5</v>
      </c>
      <c r="EB25" s="61">
        <v>62</v>
      </c>
      <c r="EC25" s="61">
        <v>62.5</v>
      </c>
      <c r="ED25" s="61">
        <v>63</v>
      </c>
      <c r="EE25" s="61">
        <v>63.5</v>
      </c>
      <c r="EF25" s="61">
        <v>64</v>
      </c>
      <c r="EG25" s="61">
        <v>64.5</v>
      </c>
      <c r="EH25" s="61">
        <v>65</v>
      </c>
      <c r="EI25" s="61">
        <v>65.5</v>
      </c>
      <c r="EJ25" s="61">
        <v>66</v>
      </c>
      <c r="EK25" s="61">
        <v>66.5</v>
      </c>
      <c r="EL25" s="61">
        <v>67</v>
      </c>
      <c r="EM25" s="61">
        <v>67.5</v>
      </c>
      <c r="EN25" s="61">
        <v>68</v>
      </c>
      <c r="EO25" s="61">
        <v>68.5</v>
      </c>
      <c r="EP25" s="61">
        <v>69</v>
      </c>
      <c r="EQ25" s="61">
        <v>69.5</v>
      </c>
      <c r="ER25" s="61">
        <v>70</v>
      </c>
      <c r="ES25" s="61">
        <v>70.5</v>
      </c>
      <c r="ET25" s="61">
        <v>71</v>
      </c>
      <c r="EU25" s="61">
        <v>71.5</v>
      </c>
      <c r="EV25" s="61">
        <v>72</v>
      </c>
      <c r="EW25" s="61">
        <v>72.5</v>
      </c>
      <c r="EX25" s="61">
        <v>73</v>
      </c>
      <c r="EY25" s="61">
        <v>73.5</v>
      </c>
      <c r="EZ25" s="61">
        <v>74</v>
      </c>
      <c r="FA25" s="61">
        <v>74.5</v>
      </c>
      <c r="FB25" s="61">
        <v>75</v>
      </c>
      <c r="FC25" s="61">
        <v>75.5</v>
      </c>
      <c r="FD25" s="61">
        <v>76</v>
      </c>
      <c r="FE25" s="61">
        <v>76.5</v>
      </c>
      <c r="FF25" s="61">
        <v>77</v>
      </c>
      <c r="FG25" s="61">
        <v>77.5</v>
      </c>
      <c r="FH25" s="61">
        <v>78</v>
      </c>
      <c r="FI25" s="61">
        <v>78.5</v>
      </c>
      <c r="FJ25" s="61">
        <v>79</v>
      </c>
      <c r="FK25" s="61">
        <v>79.5</v>
      </c>
      <c r="FL25" s="61">
        <v>80</v>
      </c>
      <c r="FM25" s="61">
        <v>80.5</v>
      </c>
      <c r="FN25" s="61">
        <v>81</v>
      </c>
      <c r="FO25" s="61">
        <v>81.5</v>
      </c>
      <c r="FP25" s="61">
        <v>82</v>
      </c>
      <c r="FQ25" s="61">
        <v>82.5</v>
      </c>
      <c r="FR25" s="61">
        <v>83</v>
      </c>
      <c r="FS25" s="61">
        <v>83.5</v>
      </c>
      <c r="FT25" s="61">
        <v>84</v>
      </c>
      <c r="FU25" s="61">
        <v>84.5</v>
      </c>
      <c r="FV25" s="61">
        <v>85</v>
      </c>
      <c r="FW25" s="61">
        <v>85.5</v>
      </c>
      <c r="FX25" s="61">
        <v>86</v>
      </c>
      <c r="FY25" s="61">
        <v>86.5</v>
      </c>
      <c r="FZ25" s="61">
        <v>87</v>
      </c>
      <c r="GA25" s="61">
        <v>87.5</v>
      </c>
      <c r="GB25" s="61">
        <v>88</v>
      </c>
      <c r="GC25" s="61">
        <v>88.5</v>
      </c>
      <c r="GD25" s="61">
        <v>89</v>
      </c>
      <c r="GE25" s="61">
        <v>89.5</v>
      </c>
      <c r="GF25" s="61">
        <v>90</v>
      </c>
      <c r="GG25" s="61">
        <v>90.5</v>
      </c>
      <c r="GH25" s="61">
        <v>91</v>
      </c>
      <c r="GI25" s="61">
        <v>91.5</v>
      </c>
      <c r="GJ25" s="61">
        <v>92</v>
      </c>
      <c r="GK25" s="61">
        <v>92.5</v>
      </c>
      <c r="GL25" s="61">
        <v>93</v>
      </c>
      <c r="GM25" s="61">
        <v>93.5</v>
      </c>
      <c r="GN25" s="61">
        <v>94</v>
      </c>
      <c r="GO25" s="61">
        <v>94.5</v>
      </c>
      <c r="GP25" s="61">
        <v>95</v>
      </c>
      <c r="GQ25" s="61">
        <v>95.5</v>
      </c>
      <c r="GR25" s="61">
        <v>96</v>
      </c>
    </row>
    <row r="26" spans="1:201" x14ac:dyDescent="0.25">
      <c r="A26" s="64" t="s">
        <v>8</v>
      </c>
      <c r="B26" s="64">
        <v>0</v>
      </c>
      <c r="C26" s="64">
        <f>(1/3600)+0.00004999</f>
        <v>3.2776777777777781E-4</v>
      </c>
      <c r="D26" s="64">
        <f>(5/3600)+0.00004999</f>
        <v>1.4388788888888889E-3</v>
      </c>
      <c r="E26" s="64">
        <f>(30/3600)+0.00004999</f>
        <v>8.383323333333333E-3</v>
      </c>
      <c r="F26" s="64">
        <f>(1/60)+0.00004999</f>
        <v>1.6716656666666666E-2</v>
      </c>
      <c r="G26" s="64">
        <f>(3/60)+0.00004999</f>
        <v>5.0049990000000003E-2</v>
      </c>
      <c r="H26" s="64">
        <f>(5/60)+0.00004999</f>
        <v>8.3383323333333328E-2</v>
      </c>
      <c r="I26" s="64">
        <f>(10/60)+0.00004999</f>
        <v>0.16671665666666666</v>
      </c>
      <c r="J26" s="64">
        <f>(15/60)+0.00004999</f>
        <v>0.25004999</v>
      </c>
      <c r="K26" s="64">
        <f>(20/60)+0.00004999</f>
        <v>0.33338332333333331</v>
      </c>
      <c r="L26" s="64">
        <f>(30/60)+0.00004999</f>
        <v>0.50004999000000006</v>
      </c>
      <c r="M26" s="65">
        <f>40/60+0.00004999</f>
        <v>0.66671665666666668</v>
      </c>
      <c r="N26" s="65">
        <f>(50/60)+0.00004999</f>
        <v>0.83338332333333343</v>
      </c>
      <c r="O26" s="64">
        <f>1+0.00004999</f>
        <v>1.0000499899999999</v>
      </c>
      <c r="P26" s="64">
        <f>1.5+0.00004999</f>
        <v>1.5000499899999999</v>
      </c>
      <c r="Q26" s="64">
        <f>3+0.00004999</f>
        <v>3.0000499899999999</v>
      </c>
      <c r="R26" s="65">
        <f>5+0.00004999</f>
        <v>5.0000499899999999</v>
      </c>
      <c r="S26" s="64">
        <f>S25+0.00004999</f>
        <v>5.5000499899999999</v>
      </c>
      <c r="T26" s="64">
        <f t="shared" ref="T26" si="55">T25+0.00004999</f>
        <v>6.0000499899999999</v>
      </c>
      <c r="U26" s="64">
        <f t="shared" ref="U26" si="56">U25+0.00004999</f>
        <v>6.5000499899999999</v>
      </c>
      <c r="V26" s="64">
        <f t="shared" ref="V26" si="57">V25+0.00004999</f>
        <v>7.0000499899999999</v>
      </c>
      <c r="W26" s="64">
        <f t="shared" ref="W26" si="58">W25+0.00004999</f>
        <v>7.5000499899999999</v>
      </c>
      <c r="X26" s="64">
        <f t="shared" ref="X26" si="59">X25+0.00004999</f>
        <v>8.0000499900000008</v>
      </c>
      <c r="Y26" s="64">
        <f t="shared" ref="Y26" si="60">Y25+0.00004999</f>
        <v>8.5000499900000008</v>
      </c>
      <c r="Z26" s="64">
        <f t="shared" ref="Z26" si="61">Z25+0.00004999</f>
        <v>9.0000499900000008</v>
      </c>
      <c r="AA26" s="64">
        <f t="shared" ref="AA26" si="62">AA25+0.00004999</f>
        <v>9.5000499900000008</v>
      </c>
      <c r="AB26" s="64">
        <f t="shared" ref="AB26" si="63">AB25+0.00004999</f>
        <v>10.000049990000001</v>
      </c>
      <c r="AC26" s="64">
        <f t="shared" ref="AC26" si="64">AC25+0.00004999</f>
        <v>10.500049990000001</v>
      </c>
      <c r="AD26" s="64">
        <f t="shared" ref="AD26" si="65">AD25+0.00004999</f>
        <v>11.000049990000001</v>
      </c>
      <c r="AE26" s="64">
        <f t="shared" ref="AE26" si="66">AE25+0.00004999</f>
        <v>11.500049990000001</v>
      </c>
      <c r="AF26" s="64">
        <f t="shared" ref="AF26" si="67">AF25+0.00004999</f>
        <v>12.000049990000001</v>
      </c>
      <c r="AG26" s="64">
        <f t="shared" ref="AG26" si="68">AG25+0.00004999</f>
        <v>12.500049990000001</v>
      </c>
      <c r="AH26" s="64">
        <f t="shared" ref="AH26" si="69">AH25+0.00004999</f>
        <v>13.000049990000001</v>
      </c>
      <c r="AI26" s="64">
        <f t="shared" ref="AI26" si="70">AI25+0.00004999</f>
        <v>13.500049990000001</v>
      </c>
      <c r="AJ26" s="64">
        <f t="shared" ref="AJ26" si="71">AJ25+0.00004999</f>
        <v>14.000049990000001</v>
      </c>
      <c r="AK26" s="64">
        <f t="shared" ref="AK26" si="72">AK25+0.00004999</f>
        <v>14.500049990000001</v>
      </c>
      <c r="AL26" s="64">
        <f t="shared" ref="AL26" si="73">AL25+0.00004999</f>
        <v>15.000049990000001</v>
      </c>
      <c r="AM26" s="64">
        <f t="shared" ref="AM26" si="74">AM25+0.00004999</f>
        <v>15.500049990000001</v>
      </c>
      <c r="AN26" s="64">
        <f t="shared" ref="AN26" si="75">AN25+0.00004999</f>
        <v>16.000049990000001</v>
      </c>
      <c r="AO26" s="64">
        <f t="shared" ref="AO26" si="76">AO25+0.00004999</f>
        <v>16.500049990000001</v>
      </c>
      <c r="AP26" s="64">
        <f t="shared" ref="AP26" si="77">AP25+0.00004999</f>
        <v>17.000049990000001</v>
      </c>
      <c r="AQ26" s="64">
        <f t="shared" ref="AQ26" si="78">AQ25+0.00004999</f>
        <v>17.500049990000001</v>
      </c>
      <c r="AR26" s="64">
        <f t="shared" ref="AR26" si="79">AR25+0.00004999</f>
        <v>18.000049990000001</v>
      </c>
      <c r="AS26" s="64">
        <f t="shared" ref="AS26" si="80">AS25+0.00004999</f>
        <v>18.500049990000001</v>
      </c>
      <c r="AT26" s="64">
        <f t="shared" ref="AT26" si="81">AT25+0.00004999</f>
        <v>19.000049990000001</v>
      </c>
      <c r="AU26" s="64">
        <f t="shared" ref="AU26" si="82">AU25+0.00004999</f>
        <v>19.500049990000001</v>
      </c>
      <c r="AV26" s="64">
        <f t="shared" ref="AV26" si="83">AV25+0.00004999</f>
        <v>20.000049990000001</v>
      </c>
      <c r="AW26" s="64">
        <f t="shared" ref="AW26" si="84">AW25+0.00004999</f>
        <v>20.500049990000001</v>
      </c>
      <c r="AX26" s="64">
        <f t="shared" ref="AX26" si="85">AX25+0.00004999</f>
        <v>21.000049990000001</v>
      </c>
      <c r="AY26" s="64">
        <f t="shared" ref="AY26" si="86">AY25+0.00004999</f>
        <v>21.500049990000001</v>
      </c>
      <c r="AZ26" s="64">
        <f t="shared" ref="AZ26" si="87">AZ25+0.00004999</f>
        <v>22.000049990000001</v>
      </c>
      <c r="BA26" s="64">
        <f t="shared" ref="BA26" si="88">BA25+0.00004999</f>
        <v>22.500049990000001</v>
      </c>
      <c r="BB26" s="64">
        <f t="shared" ref="BB26" si="89">BB25+0.00004999</f>
        <v>23.000049990000001</v>
      </c>
      <c r="BC26" s="64">
        <f t="shared" ref="BC26" si="90">BC25+0.00004999</f>
        <v>23.500049990000001</v>
      </c>
      <c r="BD26" s="64">
        <f t="shared" ref="BD26" si="91">BD25+0.00004999</f>
        <v>24.000049990000001</v>
      </c>
      <c r="BE26" s="64">
        <f t="shared" ref="BE26" si="92">BE25+0.00004999</f>
        <v>24.500049990000001</v>
      </c>
      <c r="BF26" s="64">
        <f t="shared" ref="BF26" si="93">BF25+0.00004999</f>
        <v>25.000049990000001</v>
      </c>
      <c r="BG26" s="64">
        <f t="shared" ref="BG26" si="94">BG25+0.00004999</f>
        <v>25.500049990000001</v>
      </c>
      <c r="BH26" s="64">
        <f t="shared" ref="BH26" si="95">BH25+0.00004999</f>
        <v>26.000049990000001</v>
      </c>
      <c r="BI26" s="64">
        <f t="shared" ref="BI26" si="96">BI25+0.00004999</f>
        <v>26.500049990000001</v>
      </c>
      <c r="BJ26" s="64">
        <f t="shared" ref="BJ26" si="97">BJ25+0.00004999</f>
        <v>27.000049990000001</v>
      </c>
      <c r="BK26" s="64">
        <f t="shared" ref="BK26" si="98">BK25+0.00004999</f>
        <v>27.500049990000001</v>
      </c>
      <c r="BL26" s="64">
        <f t="shared" ref="BL26" si="99">BL25+0.00004999</f>
        <v>28.000049990000001</v>
      </c>
      <c r="BM26" s="64">
        <f t="shared" ref="BM26" si="100">BM25+0.00004999</f>
        <v>28.500049990000001</v>
      </c>
      <c r="BN26" s="64">
        <f t="shared" ref="BN26" si="101">BN25+0.00004999</f>
        <v>29.000049990000001</v>
      </c>
      <c r="BO26" s="64">
        <f t="shared" ref="BO26" si="102">BO25+0.00004999</f>
        <v>29.500049990000001</v>
      </c>
      <c r="BP26" s="64">
        <f t="shared" ref="BP26" si="103">BP25+0.00004999</f>
        <v>30.000049990000001</v>
      </c>
      <c r="BQ26" s="64">
        <f t="shared" ref="BQ26" si="104">BQ25+0.00004999</f>
        <v>30.500049990000001</v>
      </c>
      <c r="BR26" s="64">
        <f t="shared" ref="BR26" si="105">BR25+0.00004999</f>
        <v>31.000049990000001</v>
      </c>
      <c r="BS26" s="64">
        <f t="shared" ref="BS26" si="106">BS25+0.00004999</f>
        <v>31.500049990000001</v>
      </c>
      <c r="BT26" s="64">
        <f t="shared" ref="BT26" si="107">BT25+0.00004999</f>
        <v>32.000049990000001</v>
      </c>
      <c r="BU26" s="64">
        <f t="shared" ref="BU26" si="108">BU25+0.00004999</f>
        <v>32.500049990000001</v>
      </c>
      <c r="BV26" s="64">
        <f t="shared" ref="BV26" si="109">BV25+0.00004999</f>
        <v>33.000049990000001</v>
      </c>
      <c r="BW26" s="64">
        <f t="shared" ref="BW26" si="110">BW25+0.00004999</f>
        <v>33.500049990000001</v>
      </c>
      <c r="BX26" s="64">
        <f t="shared" ref="BX26" si="111">BX25+0.00004999</f>
        <v>34.000049990000001</v>
      </c>
      <c r="BY26" s="64">
        <f t="shared" ref="BY26" si="112">BY25+0.00004999</f>
        <v>34.500049990000001</v>
      </c>
      <c r="BZ26" s="64">
        <f t="shared" ref="BZ26" si="113">BZ25+0.00004999</f>
        <v>35.000049990000001</v>
      </c>
      <c r="CA26" s="64">
        <f t="shared" ref="CA26" si="114">CA25+0.00004999</f>
        <v>35.500049990000001</v>
      </c>
      <c r="CB26" s="64">
        <f t="shared" ref="CB26" si="115">CB25+0.00004999</f>
        <v>36.000049990000001</v>
      </c>
      <c r="CC26" s="64">
        <f t="shared" ref="CC26" si="116">CC25+0.00004999</f>
        <v>36.500049990000001</v>
      </c>
      <c r="CD26" s="64">
        <f t="shared" ref="CD26" si="117">CD25+0.00004999</f>
        <v>37.000049990000001</v>
      </c>
      <c r="CE26" s="64">
        <f t="shared" ref="CE26" si="118">CE25+0.00004999</f>
        <v>37.500049990000001</v>
      </c>
      <c r="CF26" s="64">
        <f t="shared" ref="CF26" si="119">CF25+0.00004999</f>
        <v>38.000049990000001</v>
      </c>
      <c r="CG26" s="64">
        <f t="shared" ref="CG26" si="120">CG25+0.00004999</f>
        <v>38.500049990000001</v>
      </c>
      <c r="CH26" s="64">
        <f t="shared" ref="CH26" si="121">CH25+0.00004999</f>
        <v>39.000049990000001</v>
      </c>
      <c r="CI26" s="64">
        <f t="shared" ref="CI26" si="122">CI25+0.00004999</f>
        <v>39.500049990000001</v>
      </c>
      <c r="CJ26" s="64">
        <f t="shared" ref="CJ26" si="123">CJ25+0.00004999</f>
        <v>40.000049990000001</v>
      </c>
      <c r="CK26" s="64">
        <f t="shared" ref="CK26" si="124">CK25+0.00004999</f>
        <v>40.500049990000001</v>
      </c>
      <c r="CL26" s="64">
        <f t="shared" ref="CL26" si="125">CL25+0.00004999</f>
        <v>41.000049990000001</v>
      </c>
      <c r="CM26" s="64">
        <f t="shared" ref="CM26" si="126">CM25+0.00004999</f>
        <v>41.500049990000001</v>
      </c>
      <c r="CN26" s="64">
        <f t="shared" ref="CN26" si="127">CN25+0.00004999</f>
        <v>42.000049990000001</v>
      </c>
      <c r="CO26" s="64">
        <f t="shared" ref="CO26" si="128">CO25+0.00004999</f>
        <v>42.500049990000001</v>
      </c>
      <c r="CP26" s="64">
        <f t="shared" ref="CP26" si="129">CP25+0.00004999</f>
        <v>43.000049990000001</v>
      </c>
      <c r="CQ26" s="64">
        <f t="shared" ref="CQ26" si="130">CQ25+0.00004999</f>
        <v>43.500049990000001</v>
      </c>
      <c r="CR26" s="64">
        <f t="shared" ref="CR26" si="131">CR25+0.00004999</f>
        <v>44.000049990000001</v>
      </c>
      <c r="CS26" s="64">
        <f t="shared" ref="CS26" si="132">CS25+0.00004999</f>
        <v>44.500049990000001</v>
      </c>
      <c r="CT26" s="64">
        <f t="shared" ref="CT26" si="133">CT25+0.00004999</f>
        <v>45.000049990000001</v>
      </c>
      <c r="CU26" s="64">
        <f t="shared" ref="CU26" si="134">CU25+0.00004999</f>
        <v>45.500049990000001</v>
      </c>
      <c r="CV26" s="64">
        <f t="shared" ref="CV26" si="135">CV25+0.00004999</f>
        <v>46.000049990000001</v>
      </c>
      <c r="CW26" s="64">
        <f t="shared" ref="CW26" si="136">CW25+0.00004999</f>
        <v>46.500049990000001</v>
      </c>
      <c r="CX26" s="64">
        <f t="shared" ref="CX26" si="137">CX25+0.00004999</f>
        <v>47.000049990000001</v>
      </c>
      <c r="CY26" s="64">
        <f t="shared" ref="CY26" si="138">CY25+0.00004999</f>
        <v>47.500049990000001</v>
      </c>
      <c r="CZ26" s="64">
        <f t="shared" ref="CZ26" si="139">CZ25+0.00004999</f>
        <v>48.000049990000001</v>
      </c>
      <c r="DA26" s="64">
        <f t="shared" ref="DA26" si="140">DA25+0.00004999</f>
        <v>48.500049990000001</v>
      </c>
      <c r="DB26" s="64">
        <f t="shared" ref="DB26" si="141">DB25+0.00004999</f>
        <v>49.000049990000001</v>
      </c>
      <c r="DC26" s="64">
        <f t="shared" ref="DC26" si="142">DC25+0.00004999</f>
        <v>49.500049990000001</v>
      </c>
      <c r="DD26" s="64">
        <f t="shared" ref="DD26" si="143">DD25+0.00004999</f>
        <v>50.000049990000001</v>
      </c>
      <c r="DE26" s="64">
        <f t="shared" ref="DE26" si="144">DE25+0.00004999</f>
        <v>50.500049990000001</v>
      </c>
      <c r="DF26" s="64">
        <f t="shared" ref="DF26" si="145">DF25+0.00004999</f>
        <v>51.000049990000001</v>
      </c>
      <c r="DG26" s="64">
        <f t="shared" ref="DG26" si="146">DG25+0.00004999</f>
        <v>51.500049990000001</v>
      </c>
      <c r="DH26" s="64">
        <f t="shared" ref="DH26" si="147">DH25+0.00004999</f>
        <v>52.000049990000001</v>
      </c>
      <c r="DI26" s="64">
        <f t="shared" ref="DI26" si="148">DI25+0.00004999</f>
        <v>52.500049990000001</v>
      </c>
      <c r="DJ26" s="64">
        <f t="shared" ref="DJ26" si="149">DJ25+0.00004999</f>
        <v>53.000049990000001</v>
      </c>
      <c r="DK26" s="64">
        <f t="shared" ref="DK26" si="150">DK25+0.00004999</f>
        <v>53.500049990000001</v>
      </c>
      <c r="DL26" s="64">
        <f t="shared" ref="DL26" si="151">DL25+0.00004999</f>
        <v>54.000049990000001</v>
      </c>
      <c r="DM26" s="64">
        <f t="shared" ref="DM26" si="152">DM25+0.00004999</f>
        <v>54.500049990000001</v>
      </c>
      <c r="DN26" s="64">
        <f t="shared" ref="DN26" si="153">DN25+0.00004999</f>
        <v>55.000049990000001</v>
      </c>
      <c r="DO26" s="64">
        <f t="shared" ref="DO26" si="154">DO25+0.00004999</f>
        <v>55.500049990000001</v>
      </c>
      <c r="DP26" s="64">
        <f t="shared" ref="DP26" si="155">DP25+0.00004999</f>
        <v>56.000049990000001</v>
      </c>
      <c r="DQ26" s="64">
        <f t="shared" ref="DQ26" si="156">DQ25+0.00004999</f>
        <v>56.500049990000001</v>
      </c>
      <c r="DR26" s="64">
        <f t="shared" ref="DR26" si="157">DR25+0.00004999</f>
        <v>57.000049990000001</v>
      </c>
      <c r="DS26" s="64">
        <f t="shared" ref="DS26" si="158">DS25+0.00004999</f>
        <v>57.500049990000001</v>
      </c>
      <c r="DT26" s="64">
        <f t="shared" ref="DT26" si="159">DT25+0.00004999</f>
        <v>58.000049990000001</v>
      </c>
      <c r="DU26" s="64">
        <f t="shared" ref="DU26" si="160">DU25+0.00004999</f>
        <v>58.500049990000001</v>
      </c>
      <c r="DV26" s="64">
        <f t="shared" ref="DV26" si="161">DV25+0.00004999</f>
        <v>59.000049990000001</v>
      </c>
      <c r="DW26" s="64">
        <f t="shared" ref="DW26" si="162">DW25+0.00004999</f>
        <v>59.500049990000001</v>
      </c>
      <c r="DX26" s="64">
        <f t="shared" ref="DX26" si="163">DX25+0.00004999</f>
        <v>60.000049990000001</v>
      </c>
      <c r="DY26" s="64">
        <f t="shared" ref="DY26" si="164">DY25+0.00004999</f>
        <v>60.500049990000001</v>
      </c>
      <c r="DZ26" s="64">
        <f t="shared" ref="DZ26" si="165">DZ25+0.00004999</f>
        <v>61.000049990000001</v>
      </c>
      <c r="EA26" s="64">
        <f t="shared" ref="EA26" si="166">EA25+0.00004999</f>
        <v>61.500049990000001</v>
      </c>
      <c r="EB26" s="64">
        <f t="shared" ref="EB26" si="167">EB25+0.00004999</f>
        <v>62.000049990000001</v>
      </c>
      <c r="EC26" s="64">
        <f t="shared" ref="EC26" si="168">EC25+0.00004999</f>
        <v>62.500049990000001</v>
      </c>
      <c r="ED26" s="64">
        <f t="shared" ref="ED26" si="169">ED25+0.00004999</f>
        <v>63.000049990000001</v>
      </c>
      <c r="EE26" s="64">
        <f t="shared" ref="EE26" si="170">EE25+0.00004999</f>
        <v>63.500049990000001</v>
      </c>
      <c r="EF26" s="64">
        <f t="shared" ref="EF26" si="171">EF25+0.00004999</f>
        <v>64.000049989999994</v>
      </c>
      <c r="EG26" s="64">
        <f t="shared" ref="EG26" si="172">EG25+0.00004999</f>
        <v>64.500049989999994</v>
      </c>
      <c r="EH26" s="64">
        <f t="shared" ref="EH26" si="173">EH25+0.00004999</f>
        <v>65.000049989999994</v>
      </c>
      <c r="EI26" s="64">
        <f t="shared" ref="EI26" si="174">EI25+0.00004999</f>
        <v>65.500049989999994</v>
      </c>
      <c r="EJ26" s="64">
        <f t="shared" ref="EJ26" si="175">EJ25+0.00004999</f>
        <v>66.000049989999994</v>
      </c>
      <c r="EK26" s="64">
        <f t="shared" ref="EK26" si="176">EK25+0.00004999</f>
        <v>66.500049989999994</v>
      </c>
      <c r="EL26" s="64">
        <f t="shared" ref="EL26" si="177">EL25+0.00004999</f>
        <v>67.000049989999994</v>
      </c>
      <c r="EM26" s="64">
        <f t="shared" ref="EM26" si="178">EM25+0.00004999</f>
        <v>67.500049989999994</v>
      </c>
      <c r="EN26" s="64">
        <f t="shared" ref="EN26" si="179">EN25+0.00004999</f>
        <v>68.000049989999994</v>
      </c>
      <c r="EO26" s="64">
        <f t="shared" ref="EO26" si="180">EO25+0.00004999</f>
        <v>68.500049989999994</v>
      </c>
      <c r="EP26" s="64">
        <f t="shared" ref="EP26" si="181">EP25+0.00004999</f>
        <v>69.000049989999994</v>
      </c>
      <c r="EQ26" s="64">
        <f t="shared" ref="EQ26" si="182">EQ25+0.00004999</f>
        <v>69.500049989999994</v>
      </c>
      <c r="ER26" s="64">
        <f t="shared" ref="ER26" si="183">ER25+0.00004999</f>
        <v>70.000049989999994</v>
      </c>
      <c r="ES26" s="64">
        <f t="shared" ref="ES26" si="184">ES25+0.00004999</f>
        <v>70.500049989999994</v>
      </c>
      <c r="ET26" s="64">
        <f t="shared" ref="ET26" si="185">ET25+0.00004999</f>
        <v>71.000049989999994</v>
      </c>
      <c r="EU26" s="64">
        <f t="shared" ref="EU26" si="186">EU25+0.00004999</f>
        <v>71.500049989999994</v>
      </c>
      <c r="EV26" s="64">
        <f t="shared" ref="EV26" si="187">EV25+0.00004999</f>
        <v>72.000049989999994</v>
      </c>
      <c r="EW26" s="64">
        <f t="shared" ref="EW26" si="188">EW25+0.00004999</f>
        <v>72.500049989999994</v>
      </c>
      <c r="EX26" s="64">
        <f t="shared" ref="EX26" si="189">EX25+0.00004999</f>
        <v>73.000049989999994</v>
      </c>
      <c r="EY26" s="64">
        <f t="shared" ref="EY26" si="190">EY25+0.00004999</f>
        <v>73.500049989999994</v>
      </c>
      <c r="EZ26" s="64">
        <f t="shared" ref="EZ26" si="191">EZ25+0.00004999</f>
        <v>74.000049989999994</v>
      </c>
      <c r="FA26" s="64">
        <f t="shared" ref="FA26" si="192">FA25+0.00004999</f>
        <v>74.500049989999994</v>
      </c>
      <c r="FB26" s="64">
        <f t="shared" ref="FB26" si="193">FB25+0.00004999</f>
        <v>75.000049989999994</v>
      </c>
      <c r="FC26" s="64">
        <f t="shared" ref="FC26" si="194">FC25+0.00004999</f>
        <v>75.500049989999994</v>
      </c>
      <c r="FD26" s="64">
        <f t="shared" ref="FD26" si="195">FD25+0.00004999</f>
        <v>76.000049989999994</v>
      </c>
      <c r="FE26" s="64">
        <f t="shared" ref="FE26" si="196">FE25+0.00004999</f>
        <v>76.500049989999994</v>
      </c>
      <c r="FF26" s="64">
        <f t="shared" ref="FF26" si="197">FF25+0.00004999</f>
        <v>77.000049989999994</v>
      </c>
      <c r="FG26" s="64">
        <f t="shared" ref="FG26" si="198">FG25+0.00004999</f>
        <v>77.500049989999994</v>
      </c>
      <c r="FH26" s="64">
        <f t="shared" ref="FH26" si="199">FH25+0.00004999</f>
        <v>78.000049989999994</v>
      </c>
      <c r="FI26" s="64">
        <f t="shared" ref="FI26" si="200">FI25+0.00004999</f>
        <v>78.500049989999994</v>
      </c>
      <c r="FJ26" s="64">
        <f t="shared" ref="FJ26" si="201">FJ25+0.00004999</f>
        <v>79.000049989999994</v>
      </c>
      <c r="FK26" s="64">
        <f t="shared" ref="FK26" si="202">FK25+0.00004999</f>
        <v>79.500049989999994</v>
      </c>
      <c r="FL26" s="64">
        <f t="shared" ref="FL26" si="203">FL25+0.00004999</f>
        <v>80.000049989999994</v>
      </c>
      <c r="FM26" s="64">
        <f t="shared" ref="FM26" si="204">FM25+0.00004999</f>
        <v>80.500049989999994</v>
      </c>
      <c r="FN26" s="64">
        <f t="shared" ref="FN26" si="205">FN25+0.00004999</f>
        <v>81.000049989999994</v>
      </c>
      <c r="FO26" s="64">
        <f t="shared" ref="FO26" si="206">FO25+0.00004999</f>
        <v>81.500049989999994</v>
      </c>
      <c r="FP26" s="64">
        <f t="shared" ref="FP26" si="207">FP25+0.00004999</f>
        <v>82.000049989999994</v>
      </c>
      <c r="FQ26" s="64">
        <f t="shared" ref="FQ26" si="208">FQ25+0.00004999</f>
        <v>82.500049989999994</v>
      </c>
      <c r="FR26" s="64">
        <f t="shared" ref="FR26" si="209">FR25+0.00004999</f>
        <v>83.000049989999994</v>
      </c>
      <c r="FS26" s="64">
        <f t="shared" ref="FS26" si="210">FS25+0.00004999</f>
        <v>83.500049989999994</v>
      </c>
      <c r="FT26" s="64">
        <f t="shared" ref="FT26" si="211">FT25+0.00004999</f>
        <v>84.000049989999994</v>
      </c>
      <c r="FU26" s="64">
        <f t="shared" ref="FU26" si="212">FU25+0.00004999</f>
        <v>84.500049989999994</v>
      </c>
      <c r="FV26" s="64">
        <f t="shared" ref="FV26" si="213">FV25+0.00004999</f>
        <v>85.000049989999994</v>
      </c>
      <c r="FW26" s="64">
        <f t="shared" ref="FW26" si="214">FW25+0.00004999</f>
        <v>85.500049989999994</v>
      </c>
      <c r="FX26" s="64">
        <f t="shared" ref="FX26" si="215">FX25+0.00004999</f>
        <v>86.000049989999994</v>
      </c>
      <c r="FY26" s="64">
        <f t="shared" ref="FY26" si="216">FY25+0.00004999</f>
        <v>86.500049989999994</v>
      </c>
      <c r="FZ26" s="64">
        <f t="shared" ref="FZ26" si="217">FZ25+0.00004999</f>
        <v>87.000049989999994</v>
      </c>
      <c r="GA26" s="64">
        <f t="shared" ref="GA26" si="218">GA25+0.00004999</f>
        <v>87.500049989999994</v>
      </c>
      <c r="GB26" s="64">
        <f t="shared" ref="GB26" si="219">GB25+0.00004999</f>
        <v>88.000049989999994</v>
      </c>
      <c r="GC26" s="64">
        <f t="shared" ref="GC26" si="220">GC25+0.00004999</f>
        <v>88.500049989999994</v>
      </c>
      <c r="GD26" s="64">
        <f t="shared" ref="GD26" si="221">GD25+0.00004999</f>
        <v>89.000049989999994</v>
      </c>
      <c r="GE26" s="64">
        <f t="shared" ref="GE26" si="222">GE25+0.00004999</f>
        <v>89.500049989999994</v>
      </c>
      <c r="GF26" s="64">
        <f t="shared" ref="GF26" si="223">GF25+0.00004999</f>
        <v>90.000049989999994</v>
      </c>
      <c r="GG26" s="64">
        <f t="shared" ref="GG26" si="224">GG25+0.00004999</f>
        <v>90.500049989999994</v>
      </c>
      <c r="GH26" s="64">
        <f t="shared" ref="GH26" si="225">GH25+0.00004999</f>
        <v>91.000049989999994</v>
      </c>
      <c r="GI26" s="64">
        <f t="shared" ref="GI26" si="226">GI25+0.00004999</f>
        <v>91.500049989999994</v>
      </c>
      <c r="GJ26" s="64">
        <f t="shared" ref="GJ26" si="227">GJ25+0.00004999</f>
        <v>92.000049989999994</v>
      </c>
      <c r="GK26" s="64">
        <f t="shared" ref="GK26" si="228">GK25+0.00004999</f>
        <v>92.500049989999994</v>
      </c>
      <c r="GL26" s="64">
        <f t="shared" ref="GL26" si="229">GL25+0.00004999</f>
        <v>93.000049989999994</v>
      </c>
      <c r="GM26" s="64">
        <f t="shared" ref="GM26" si="230">GM25+0.00004999</f>
        <v>93.500049989999994</v>
      </c>
      <c r="GN26" s="64">
        <f t="shared" ref="GN26" si="231">GN25+0.00004999</f>
        <v>94.000049989999994</v>
      </c>
      <c r="GO26" s="64">
        <f t="shared" ref="GO26" si="232">GO25+0.00004999</f>
        <v>94.500049989999994</v>
      </c>
      <c r="GP26" s="64">
        <f t="shared" ref="GP26" si="233">GP25+0.00004999</f>
        <v>95.000049989999994</v>
      </c>
      <c r="GQ26" s="64">
        <f t="shared" ref="GQ26" si="234">GQ25+0.00004999</f>
        <v>95.500049989999994</v>
      </c>
      <c r="GR26" s="64">
        <f t="shared" ref="GR26" si="235">GR25+0.00004999</f>
        <v>96.000049989999994</v>
      </c>
    </row>
    <row r="27" spans="1:201" x14ac:dyDescent="0.25">
      <c r="A27" s="66">
        <v>1</v>
      </c>
      <c r="B27" s="66">
        <f t="shared" ref="B27:AG27" si="236">A27+1</f>
        <v>2</v>
      </c>
      <c r="C27" s="66">
        <f t="shared" si="236"/>
        <v>3</v>
      </c>
      <c r="D27" s="66">
        <f t="shared" si="236"/>
        <v>4</v>
      </c>
      <c r="E27" s="66">
        <f t="shared" si="236"/>
        <v>5</v>
      </c>
      <c r="F27" s="66">
        <f t="shared" si="236"/>
        <v>6</v>
      </c>
      <c r="G27" s="66">
        <f t="shared" si="236"/>
        <v>7</v>
      </c>
      <c r="H27" s="66">
        <f t="shared" si="236"/>
        <v>8</v>
      </c>
      <c r="I27" s="66">
        <f t="shared" si="236"/>
        <v>9</v>
      </c>
      <c r="J27" s="66">
        <f t="shared" si="236"/>
        <v>10</v>
      </c>
      <c r="K27" s="66">
        <f t="shared" si="236"/>
        <v>11</v>
      </c>
      <c r="L27" s="66">
        <f t="shared" si="236"/>
        <v>12</v>
      </c>
      <c r="M27" s="66">
        <f t="shared" si="236"/>
        <v>13</v>
      </c>
      <c r="N27" s="66">
        <f t="shared" si="236"/>
        <v>14</v>
      </c>
      <c r="O27" s="66">
        <f t="shared" si="236"/>
        <v>15</v>
      </c>
      <c r="P27" s="66">
        <f t="shared" si="236"/>
        <v>16</v>
      </c>
      <c r="Q27" s="66">
        <f t="shared" si="236"/>
        <v>17</v>
      </c>
      <c r="R27" s="66">
        <f t="shared" si="236"/>
        <v>18</v>
      </c>
      <c r="S27" s="66">
        <f t="shared" si="236"/>
        <v>19</v>
      </c>
      <c r="T27" s="66">
        <f t="shared" si="236"/>
        <v>20</v>
      </c>
      <c r="U27" s="66">
        <f t="shared" si="236"/>
        <v>21</v>
      </c>
      <c r="V27" s="66">
        <f t="shared" si="236"/>
        <v>22</v>
      </c>
      <c r="W27" s="66">
        <f t="shared" si="236"/>
        <v>23</v>
      </c>
      <c r="X27" s="66">
        <f t="shared" si="236"/>
        <v>24</v>
      </c>
      <c r="Y27" s="66">
        <f t="shared" si="236"/>
        <v>25</v>
      </c>
      <c r="Z27" s="66">
        <f t="shared" si="236"/>
        <v>26</v>
      </c>
      <c r="AA27" s="66">
        <f t="shared" si="236"/>
        <v>27</v>
      </c>
      <c r="AB27" s="66">
        <f t="shared" si="236"/>
        <v>28</v>
      </c>
      <c r="AC27" s="66">
        <f t="shared" si="236"/>
        <v>29</v>
      </c>
      <c r="AD27" s="66">
        <f t="shared" si="236"/>
        <v>30</v>
      </c>
      <c r="AE27" s="66">
        <f t="shared" si="236"/>
        <v>31</v>
      </c>
      <c r="AF27" s="66">
        <f t="shared" si="236"/>
        <v>32</v>
      </c>
      <c r="AG27" s="66">
        <f t="shared" si="236"/>
        <v>33</v>
      </c>
      <c r="AH27" s="66">
        <f t="shared" ref="AH27:BM27" si="237">AG27+1</f>
        <v>34</v>
      </c>
      <c r="AI27" s="66">
        <f t="shared" si="237"/>
        <v>35</v>
      </c>
      <c r="AJ27" s="66">
        <f t="shared" si="237"/>
        <v>36</v>
      </c>
      <c r="AK27" s="66">
        <f t="shared" si="237"/>
        <v>37</v>
      </c>
      <c r="AL27" s="66">
        <f t="shared" si="237"/>
        <v>38</v>
      </c>
      <c r="AM27" s="66">
        <f t="shared" si="237"/>
        <v>39</v>
      </c>
      <c r="AN27" s="66">
        <f t="shared" si="237"/>
        <v>40</v>
      </c>
      <c r="AO27" s="66">
        <f t="shared" si="237"/>
        <v>41</v>
      </c>
      <c r="AP27" s="66">
        <f t="shared" si="237"/>
        <v>42</v>
      </c>
      <c r="AQ27" s="66">
        <f t="shared" si="237"/>
        <v>43</v>
      </c>
      <c r="AR27" s="66">
        <f t="shared" si="237"/>
        <v>44</v>
      </c>
      <c r="AS27" s="66">
        <f t="shared" si="237"/>
        <v>45</v>
      </c>
      <c r="AT27" s="66">
        <f t="shared" si="237"/>
        <v>46</v>
      </c>
      <c r="AU27" s="66">
        <f t="shared" si="237"/>
        <v>47</v>
      </c>
      <c r="AV27" s="66">
        <f t="shared" si="237"/>
        <v>48</v>
      </c>
      <c r="AW27" s="66">
        <f t="shared" si="237"/>
        <v>49</v>
      </c>
      <c r="AX27" s="66">
        <f t="shared" si="237"/>
        <v>50</v>
      </c>
      <c r="AY27" s="66">
        <f t="shared" si="237"/>
        <v>51</v>
      </c>
      <c r="AZ27" s="66">
        <f t="shared" si="237"/>
        <v>52</v>
      </c>
      <c r="BA27" s="66">
        <f t="shared" si="237"/>
        <v>53</v>
      </c>
      <c r="BB27" s="66">
        <f t="shared" si="237"/>
        <v>54</v>
      </c>
      <c r="BC27" s="66">
        <f t="shared" si="237"/>
        <v>55</v>
      </c>
      <c r="BD27" s="66">
        <f t="shared" si="237"/>
        <v>56</v>
      </c>
      <c r="BE27" s="66">
        <f t="shared" si="237"/>
        <v>57</v>
      </c>
      <c r="BF27" s="66">
        <f t="shared" si="237"/>
        <v>58</v>
      </c>
      <c r="BG27" s="66">
        <f t="shared" si="237"/>
        <v>59</v>
      </c>
      <c r="BH27" s="66">
        <f t="shared" si="237"/>
        <v>60</v>
      </c>
      <c r="BI27" s="66">
        <f t="shared" si="237"/>
        <v>61</v>
      </c>
      <c r="BJ27" s="66">
        <f t="shared" si="237"/>
        <v>62</v>
      </c>
      <c r="BK27" s="66">
        <f t="shared" si="237"/>
        <v>63</v>
      </c>
      <c r="BL27" s="66">
        <f t="shared" si="237"/>
        <v>64</v>
      </c>
      <c r="BM27" s="66">
        <f t="shared" si="237"/>
        <v>65</v>
      </c>
      <c r="BN27" s="66">
        <f t="shared" ref="BN27:CS27" si="238">BM27+1</f>
        <v>66</v>
      </c>
      <c r="BO27" s="66">
        <f t="shared" si="238"/>
        <v>67</v>
      </c>
      <c r="BP27" s="66">
        <f t="shared" si="238"/>
        <v>68</v>
      </c>
      <c r="BQ27" s="66">
        <f t="shared" si="238"/>
        <v>69</v>
      </c>
      <c r="BR27" s="66">
        <f t="shared" si="238"/>
        <v>70</v>
      </c>
      <c r="BS27" s="66">
        <f t="shared" si="238"/>
        <v>71</v>
      </c>
      <c r="BT27" s="66">
        <f t="shared" si="238"/>
        <v>72</v>
      </c>
      <c r="BU27" s="66">
        <f t="shared" si="238"/>
        <v>73</v>
      </c>
      <c r="BV27" s="66">
        <f t="shared" si="238"/>
        <v>74</v>
      </c>
      <c r="BW27" s="66">
        <f t="shared" si="238"/>
        <v>75</v>
      </c>
      <c r="BX27" s="66">
        <f t="shared" si="238"/>
        <v>76</v>
      </c>
      <c r="BY27" s="66">
        <f t="shared" si="238"/>
        <v>77</v>
      </c>
      <c r="BZ27" s="66">
        <f t="shared" si="238"/>
        <v>78</v>
      </c>
      <c r="CA27" s="66">
        <f t="shared" si="238"/>
        <v>79</v>
      </c>
      <c r="CB27" s="66">
        <f t="shared" si="238"/>
        <v>80</v>
      </c>
      <c r="CC27" s="66">
        <f t="shared" si="238"/>
        <v>81</v>
      </c>
      <c r="CD27" s="66">
        <f t="shared" si="238"/>
        <v>82</v>
      </c>
      <c r="CE27" s="66">
        <f t="shared" si="238"/>
        <v>83</v>
      </c>
      <c r="CF27" s="66">
        <f t="shared" si="238"/>
        <v>84</v>
      </c>
      <c r="CG27" s="66">
        <f t="shared" si="238"/>
        <v>85</v>
      </c>
      <c r="CH27" s="66">
        <f t="shared" si="238"/>
        <v>86</v>
      </c>
      <c r="CI27" s="66">
        <f t="shared" si="238"/>
        <v>87</v>
      </c>
      <c r="CJ27" s="66">
        <f t="shared" si="238"/>
        <v>88</v>
      </c>
      <c r="CK27" s="66">
        <f t="shared" si="238"/>
        <v>89</v>
      </c>
      <c r="CL27" s="66">
        <f t="shared" si="238"/>
        <v>90</v>
      </c>
      <c r="CM27" s="66">
        <f t="shared" si="238"/>
        <v>91</v>
      </c>
      <c r="CN27" s="66">
        <f t="shared" si="238"/>
        <v>92</v>
      </c>
      <c r="CO27" s="66">
        <f t="shared" si="238"/>
        <v>93</v>
      </c>
      <c r="CP27" s="66">
        <f t="shared" si="238"/>
        <v>94</v>
      </c>
      <c r="CQ27" s="66">
        <f t="shared" si="238"/>
        <v>95</v>
      </c>
      <c r="CR27" s="66">
        <f t="shared" si="238"/>
        <v>96</v>
      </c>
      <c r="CS27" s="66">
        <f t="shared" si="238"/>
        <v>97</v>
      </c>
      <c r="CT27" s="66">
        <f t="shared" ref="CT27:DY27" si="239">CS27+1</f>
        <v>98</v>
      </c>
      <c r="CU27" s="66">
        <f t="shared" si="239"/>
        <v>99</v>
      </c>
      <c r="CV27" s="66">
        <f t="shared" si="239"/>
        <v>100</v>
      </c>
      <c r="CW27" s="66">
        <f t="shared" si="239"/>
        <v>101</v>
      </c>
      <c r="CX27" s="66">
        <f t="shared" si="239"/>
        <v>102</v>
      </c>
      <c r="CY27" s="66">
        <f t="shared" si="239"/>
        <v>103</v>
      </c>
      <c r="CZ27" s="66">
        <f t="shared" si="239"/>
        <v>104</v>
      </c>
      <c r="DA27" s="66">
        <f t="shared" si="239"/>
        <v>105</v>
      </c>
      <c r="DB27" s="66">
        <f t="shared" si="239"/>
        <v>106</v>
      </c>
      <c r="DC27" s="66">
        <f t="shared" si="239"/>
        <v>107</v>
      </c>
      <c r="DD27" s="66">
        <f t="shared" si="239"/>
        <v>108</v>
      </c>
      <c r="DE27" s="66">
        <f t="shared" si="239"/>
        <v>109</v>
      </c>
      <c r="DF27" s="66">
        <f t="shared" si="239"/>
        <v>110</v>
      </c>
      <c r="DG27" s="66">
        <f t="shared" si="239"/>
        <v>111</v>
      </c>
      <c r="DH27" s="66">
        <f t="shared" si="239"/>
        <v>112</v>
      </c>
      <c r="DI27" s="66">
        <f t="shared" si="239"/>
        <v>113</v>
      </c>
      <c r="DJ27" s="66">
        <f t="shared" si="239"/>
        <v>114</v>
      </c>
      <c r="DK27" s="66">
        <f t="shared" si="239"/>
        <v>115</v>
      </c>
      <c r="DL27" s="66">
        <f t="shared" si="239"/>
        <v>116</v>
      </c>
      <c r="DM27" s="66">
        <f t="shared" si="239"/>
        <v>117</v>
      </c>
      <c r="DN27" s="66">
        <f t="shared" si="239"/>
        <v>118</v>
      </c>
      <c r="DO27" s="66">
        <f t="shared" si="239"/>
        <v>119</v>
      </c>
      <c r="DP27" s="66">
        <f t="shared" si="239"/>
        <v>120</v>
      </c>
      <c r="DQ27" s="66">
        <f t="shared" si="239"/>
        <v>121</v>
      </c>
      <c r="DR27" s="66">
        <f t="shared" si="239"/>
        <v>122</v>
      </c>
      <c r="DS27" s="66">
        <f t="shared" si="239"/>
        <v>123</v>
      </c>
      <c r="DT27" s="66">
        <f t="shared" si="239"/>
        <v>124</v>
      </c>
      <c r="DU27" s="66">
        <f t="shared" si="239"/>
        <v>125</v>
      </c>
      <c r="DV27" s="66">
        <f t="shared" si="239"/>
        <v>126</v>
      </c>
      <c r="DW27" s="66">
        <f t="shared" si="239"/>
        <v>127</v>
      </c>
      <c r="DX27" s="66">
        <f t="shared" si="239"/>
        <v>128</v>
      </c>
      <c r="DY27" s="66">
        <f t="shared" si="239"/>
        <v>129</v>
      </c>
      <c r="DZ27" s="66">
        <f t="shared" ref="DZ27:FE27" si="240">DY27+1</f>
        <v>130</v>
      </c>
      <c r="EA27" s="66">
        <f t="shared" si="240"/>
        <v>131</v>
      </c>
      <c r="EB27" s="66">
        <f t="shared" si="240"/>
        <v>132</v>
      </c>
      <c r="EC27" s="66">
        <f t="shared" si="240"/>
        <v>133</v>
      </c>
      <c r="ED27" s="66">
        <f t="shared" si="240"/>
        <v>134</v>
      </c>
      <c r="EE27" s="66">
        <f t="shared" si="240"/>
        <v>135</v>
      </c>
      <c r="EF27" s="66">
        <f t="shared" si="240"/>
        <v>136</v>
      </c>
      <c r="EG27" s="66">
        <f t="shared" si="240"/>
        <v>137</v>
      </c>
      <c r="EH27" s="66">
        <f t="shared" si="240"/>
        <v>138</v>
      </c>
      <c r="EI27" s="66">
        <f t="shared" si="240"/>
        <v>139</v>
      </c>
      <c r="EJ27" s="66">
        <f t="shared" si="240"/>
        <v>140</v>
      </c>
      <c r="EK27" s="66">
        <f t="shared" si="240"/>
        <v>141</v>
      </c>
      <c r="EL27" s="66">
        <f t="shared" si="240"/>
        <v>142</v>
      </c>
      <c r="EM27" s="66">
        <f t="shared" si="240"/>
        <v>143</v>
      </c>
      <c r="EN27" s="66">
        <f t="shared" si="240"/>
        <v>144</v>
      </c>
      <c r="EO27" s="66">
        <f t="shared" si="240"/>
        <v>145</v>
      </c>
      <c r="EP27" s="66">
        <f t="shared" si="240"/>
        <v>146</v>
      </c>
      <c r="EQ27" s="66">
        <f t="shared" si="240"/>
        <v>147</v>
      </c>
      <c r="ER27" s="66">
        <f t="shared" si="240"/>
        <v>148</v>
      </c>
      <c r="ES27" s="66">
        <f t="shared" si="240"/>
        <v>149</v>
      </c>
      <c r="ET27" s="66">
        <f t="shared" si="240"/>
        <v>150</v>
      </c>
      <c r="EU27" s="66">
        <f t="shared" si="240"/>
        <v>151</v>
      </c>
      <c r="EV27" s="66">
        <f t="shared" si="240"/>
        <v>152</v>
      </c>
      <c r="EW27" s="66">
        <f t="shared" si="240"/>
        <v>153</v>
      </c>
      <c r="EX27" s="66">
        <f t="shared" si="240"/>
        <v>154</v>
      </c>
      <c r="EY27" s="66">
        <f t="shared" si="240"/>
        <v>155</v>
      </c>
      <c r="EZ27" s="66">
        <f t="shared" si="240"/>
        <v>156</v>
      </c>
      <c r="FA27" s="66">
        <f t="shared" si="240"/>
        <v>157</v>
      </c>
      <c r="FB27" s="66">
        <f t="shared" si="240"/>
        <v>158</v>
      </c>
      <c r="FC27" s="66">
        <f t="shared" si="240"/>
        <v>159</v>
      </c>
      <c r="FD27" s="66">
        <f t="shared" si="240"/>
        <v>160</v>
      </c>
      <c r="FE27" s="66">
        <f t="shared" si="240"/>
        <v>161</v>
      </c>
      <c r="FF27" s="66">
        <f t="shared" ref="FF27:GK27" si="241">FE27+1</f>
        <v>162</v>
      </c>
      <c r="FG27" s="66">
        <f t="shared" si="241"/>
        <v>163</v>
      </c>
      <c r="FH27" s="66">
        <f t="shared" si="241"/>
        <v>164</v>
      </c>
      <c r="FI27" s="66">
        <f t="shared" si="241"/>
        <v>165</v>
      </c>
      <c r="FJ27" s="66">
        <f t="shared" si="241"/>
        <v>166</v>
      </c>
      <c r="FK27" s="66">
        <f t="shared" si="241"/>
        <v>167</v>
      </c>
      <c r="FL27" s="66">
        <f t="shared" si="241"/>
        <v>168</v>
      </c>
      <c r="FM27" s="66">
        <f t="shared" si="241"/>
        <v>169</v>
      </c>
      <c r="FN27" s="66">
        <f t="shared" si="241"/>
        <v>170</v>
      </c>
      <c r="FO27" s="66">
        <f t="shared" si="241"/>
        <v>171</v>
      </c>
      <c r="FP27" s="66">
        <f t="shared" si="241"/>
        <v>172</v>
      </c>
      <c r="FQ27" s="66">
        <f t="shared" si="241"/>
        <v>173</v>
      </c>
      <c r="FR27" s="66">
        <f t="shared" si="241"/>
        <v>174</v>
      </c>
      <c r="FS27" s="66">
        <f t="shared" si="241"/>
        <v>175</v>
      </c>
      <c r="FT27" s="66">
        <f t="shared" si="241"/>
        <v>176</v>
      </c>
      <c r="FU27" s="66">
        <f t="shared" si="241"/>
        <v>177</v>
      </c>
      <c r="FV27" s="66">
        <f t="shared" si="241"/>
        <v>178</v>
      </c>
      <c r="FW27" s="66">
        <f t="shared" si="241"/>
        <v>179</v>
      </c>
      <c r="FX27" s="66">
        <f t="shared" si="241"/>
        <v>180</v>
      </c>
      <c r="FY27" s="66">
        <f t="shared" si="241"/>
        <v>181</v>
      </c>
      <c r="FZ27" s="66">
        <f t="shared" si="241"/>
        <v>182</v>
      </c>
      <c r="GA27" s="66">
        <f t="shared" si="241"/>
        <v>183</v>
      </c>
      <c r="GB27" s="66">
        <f t="shared" si="241"/>
        <v>184</v>
      </c>
      <c r="GC27" s="66">
        <f t="shared" si="241"/>
        <v>185</v>
      </c>
      <c r="GD27" s="66">
        <f t="shared" si="241"/>
        <v>186</v>
      </c>
      <c r="GE27" s="66">
        <f t="shared" si="241"/>
        <v>187</v>
      </c>
      <c r="GF27" s="66">
        <f t="shared" si="241"/>
        <v>188</v>
      </c>
      <c r="GG27" s="66">
        <f t="shared" si="241"/>
        <v>189</v>
      </c>
      <c r="GH27" s="66">
        <f t="shared" si="241"/>
        <v>190</v>
      </c>
      <c r="GI27" s="66">
        <f t="shared" si="241"/>
        <v>191</v>
      </c>
      <c r="GJ27" s="66">
        <f t="shared" si="241"/>
        <v>192</v>
      </c>
      <c r="GK27" s="66">
        <f t="shared" si="241"/>
        <v>193</v>
      </c>
      <c r="GL27" s="66">
        <f t="shared" ref="GL27:GR27" si="242">GK27+1</f>
        <v>194</v>
      </c>
      <c r="GM27" s="66">
        <f t="shared" si="242"/>
        <v>195</v>
      </c>
      <c r="GN27" s="66">
        <f t="shared" si="242"/>
        <v>196</v>
      </c>
      <c r="GO27" s="66">
        <f t="shared" si="242"/>
        <v>197</v>
      </c>
      <c r="GP27" s="66">
        <f t="shared" si="242"/>
        <v>198</v>
      </c>
      <c r="GQ27" s="66">
        <f t="shared" si="242"/>
        <v>199</v>
      </c>
      <c r="GR27" s="66">
        <f t="shared" si="242"/>
        <v>200</v>
      </c>
    </row>
    <row r="28" spans="1:201" x14ac:dyDescent="0.25">
      <c r="A28" s="30" t="s">
        <v>72</v>
      </c>
      <c r="B28" s="54">
        <f t="shared" ref="B28:G43" si="243">$H28</f>
        <v>0.43111698963077416</v>
      </c>
      <c r="C28" s="54">
        <f t="shared" si="243"/>
        <v>0.43111698963077416</v>
      </c>
      <c r="D28" s="54">
        <f t="shared" si="243"/>
        <v>0.43111698963077416</v>
      </c>
      <c r="E28" s="54">
        <f t="shared" si="243"/>
        <v>0.43111698963077416</v>
      </c>
      <c r="F28" s="54">
        <f t="shared" si="243"/>
        <v>0.43111698963077416</v>
      </c>
      <c r="G28" s="54">
        <f t="shared" si="243"/>
        <v>0.43111698963077416</v>
      </c>
      <c r="H28" s="68">
        <f>VLOOKUP(H$26,Data_Enersys_VRLA!$A$6:$E$25,4)</f>
        <v>0.43111698963077416</v>
      </c>
      <c r="I28" s="68">
        <f>VLOOKUP(I$26,Data_Enersys_VRLA!$A$6:$E$25,4)</f>
        <v>0.54684253122470849</v>
      </c>
      <c r="J28" s="68">
        <f>VLOOKUP(J$26,Data_Enersys_VRLA!$A$6:$E$25,4)</f>
        <v>0.65912626222679216</v>
      </c>
      <c r="K28" s="69">
        <f t="shared" ref="K28:K43" si="244">(J28+L28)/2</f>
        <v>0.81644175227314097</v>
      </c>
      <c r="L28" s="68">
        <f>VLOOKUP(L$26,Data_Enersys_VRLA!$A$6:$E$25,4)</f>
        <v>0.97375724231948979</v>
      </c>
      <c r="M28" s="69">
        <f t="shared" ref="M28:M43" si="245">$L28+($O28-$L28)/3</f>
        <v>1.1664100204602084</v>
      </c>
      <c r="N28" s="69">
        <f t="shared" ref="N28:N43" si="246">$L28+2*($O28-$L28)/3</f>
        <v>1.3590627986009269</v>
      </c>
      <c r="O28" s="68">
        <f>VLOOKUP(O$26,Data_Enersys_VRLA!$A$6:$E$25,4)</f>
        <v>1.5517155767416455</v>
      </c>
      <c r="P28" s="54">
        <f t="shared" ref="P28:P43" si="247">(O28+Q28)/2</f>
        <v>2.6037440207317206</v>
      </c>
      <c r="Q28" s="68">
        <f>VLOOKUP(Q$26,Data_Enersys_VRLA!$A$6:$E$25,4)</f>
        <v>3.655772464721796</v>
      </c>
      <c r="R28" s="68">
        <f>VLOOKUP(R$26,Data_Enersys_VRLA!$A$6:$E$25,4)</f>
        <v>5.6469737867476821</v>
      </c>
      <c r="S28" s="54">
        <f t="shared" ref="S28:S43" si="248">(R28+T28)/2</f>
        <v>6.117554935643323</v>
      </c>
      <c r="T28" s="68">
        <f>VLOOKUP(T$26,Data_Enersys_VRLA!$A$6:$E$25,4)</f>
        <v>6.5881360845389629</v>
      </c>
      <c r="U28" s="54">
        <f t="shared" ref="U28:U43" si="249">(T28+V28)/2</f>
        <v>7.0449776378464088</v>
      </c>
      <c r="V28" s="68">
        <f>VLOOKUP(V$26,Data_Enersys_VRLA!$A$6:$E$25,4)</f>
        <v>7.5018191911538548</v>
      </c>
      <c r="W28" s="54">
        <f t="shared" ref="W28:W43" si="250">(V28+X28)/2</f>
        <v>8.0244138690812008</v>
      </c>
      <c r="X28" s="68">
        <f>VLOOKUP(X$26,Data_Enersys_VRLA!$A$6:$E$25,4)</f>
        <v>8.5470085470085468</v>
      </c>
      <c r="Y28" s="54">
        <f t="shared" ref="Y28:Y43" si="251">(X28+Z28)/2</f>
        <v>9.0218423551756892</v>
      </c>
      <c r="Z28" s="68">
        <f>VLOOKUP(Z$26,Data_Enersys_VRLA!$A$6:$E$25,4)</f>
        <v>9.4966761633428298</v>
      </c>
      <c r="AA28" s="54">
        <f t="shared" ref="AA28:AA43" si="252">(Z28+AB28)/2</f>
        <v>9.944028568154307</v>
      </c>
      <c r="AB28" s="68">
        <f>VLOOKUP(AB$26,Data_Enersys_VRLA!$A$6:$E$25,4)</f>
        <v>10.391380972965784</v>
      </c>
      <c r="AC28" s="54">
        <f t="shared" ref="AC28:AC43" si="253">$AB28+($AV28-$AB28)/20</f>
        <v>10.840233629359485</v>
      </c>
      <c r="AD28" s="54">
        <f t="shared" ref="AD28:AD43" si="254">$AB28+2*($AV28-$AB28)/20</f>
        <v>11.289086285753188</v>
      </c>
      <c r="AE28" s="54">
        <f t="shared" ref="AE28:AE43" si="255">$AB28+3*($AV28-$AB28)/20</f>
        <v>11.73793894214689</v>
      </c>
      <c r="AF28" s="54">
        <f t="shared" ref="AF28:AF43" si="256">$AB28+4*($AV28-$AB28)/20</f>
        <v>12.186791598540591</v>
      </c>
      <c r="AG28" s="54">
        <f t="shared" ref="AG28:AG43" si="257">$AB28+5*($AV28-$AB28)/20</f>
        <v>12.635644254934292</v>
      </c>
      <c r="AH28" s="54">
        <f t="shared" ref="AH28:AH43" si="258">$AB28+6*($AV28-$AB28)/20</f>
        <v>13.084496911327994</v>
      </c>
      <c r="AI28" s="54">
        <f t="shared" ref="AI28:AI43" si="259">$AB28+7*($AV28-$AB28)/20</f>
        <v>13.533349567721697</v>
      </c>
      <c r="AJ28" s="54">
        <f t="shared" ref="AJ28:AJ43" si="260">$AB28+8*($AV28-$AB28)/20</f>
        <v>13.982202224115397</v>
      </c>
      <c r="AK28" s="54">
        <f t="shared" ref="AK28:AK43" si="261">$AB28+9*($AV28-$AB28)/20</f>
        <v>14.431054880509098</v>
      </c>
      <c r="AL28" s="54">
        <f t="shared" ref="AL28:AL43" si="262">$AB28+10*($AV28-$AB28)/20</f>
        <v>14.879907536902801</v>
      </c>
      <c r="AM28" s="54">
        <f t="shared" ref="AM28:AM43" si="263">$AB28+11*($AV28-$AB28)/20</f>
        <v>15.328760193296503</v>
      </c>
      <c r="AN28" s="54">
        <f t="shared" ref="AN28:AN43" si="264">$AB28+12*($AV28-$AB28)/20</f>
        <v>15.777612849690204</v>
      </c>
      <c r="AO28" s="54">
        <f t="shared" ref="AO28:AO43" si="265">$AB28+13*($AV28-$AB28)/20</f>
        <v>16.226465506083905</v>
      </c>
      <c r="AP28" s="54">
        <f t="shared" ref="AP28:AP43" si="266">$AB28+14*($AV28-$AB28)/20</f>
        <v>16.675318162477609</v>
      </c>
      <c r="AQ28" s="54">
        <f t="shared" ref="AQ28:AQ43" si="267">$AB28+15*($AV28-$AB28)/20</f>
        <v>17.12417081887131</v>
      </c>
      <c r="AR28" s="54">
        <f t="shared" ref="AR28:AR43" si="268">$AB28+16*($AV28-$AB28)/20</f>
        <v>17.573023475265011</v>
      </c>
      <c r="AS28" s="54">
        <f t="shared" ref="AS28:AS43" si="269">$AB28+17*($AV28-$AB28)/20</f>
        <v>18.021876131658711</v>
      </c>
      <c r="AT28" s="54">
        <f t="shared" ref="AT28:AT43" si="270">$AB28+18*($AV28-$AB28)/20</f>
        <v>18.470728788052412</v>
      </c>
      <c r="AU28" s="54">
        <f t="shared" ref="AU28:AU43" si="271">$AB28+19*($AV28-$AB28)/20</f>
        <v>18.919581444446116</v>
      </c>
      <c r="AV28" s="68">
        <f>VLOOKUP(AV$26,Data_Enersys_VRLA!$A$6:$E$25,4)</f>
        <v>19.368434100839817</v>
      </c>
      <c r="AW28" s="54">
        <f>AV28+($AV28-$AU28)</f>
        <v>19.817286757233518</v>
      </c>
      <c r="AX28" s="54">
        <f t="shared" ref="AX28:DI28" si="272">AW28+($AV28-$AU28)</f>
        <v>20.266139413627219</v>
      </c>
      <c r="AY28" s="54">
        <f t="shared" si="272"/>
        <v>20.714992070020919</v>
      </c>
      <c r="AZ28" s="54">
        <f t="shared" si="272"/>
        <v>21.16384472641462</v>
      </c>
      <c r="BA28" s="54">
        <f t="shared" si="272"/>
        <v>21.612697382808321</v>
      </c>
      <c r="BB28" s="54">
        <f t="shared" si="272"/>
        <v>22.061550039202022</v>
      </c>
      <c r="BC28" s="54">
        <f t="shared" si="272"/>
        <v>22.510402695595722</v>
      </c>
      <c r="BD28" s="54">
        <f t="shared" si="272"/>
        <v>22.959255351989423</v>
      </c>
      <c r="BE28" s="54">
        <f t="shared" si="272"/>
        <v>23.408108008383124</v>
      </c>
      <c r="BF28" s="54">
        <f t="shared" si="272"/>
        <v>23.856960664776825</v>
      </c>
      <c r="BG28" s="54">
        <f t="shared" si="272"/>
        <v>24.305813321170525</v>
      </c>
      <c r="BH28" s="54">
        <f t="shared" si="272"/>
        <v>24.754665977564226</v>
      </c>
      <c r="BI28" s="54">
        <f t="shared" si="272"/>
        <v>25.203518633957927</v>
      </c>
      <c r="BJ28" s="54">
        <f t="shared" si="272"/>
        <v>25.652371290351628</v>
      </c>
      <c r="BK28" s="54">
        <f t="shared" si="272"/>
        <v>26.101223946745328</v>
      </c>
      <c r="BL28" s="54">
        <f t="shared" si="272"/>
        <v>26.550076603139029</v>
      </c>
      <c r="BM28" s="54">
        <f t="shared" si="272"/>
        <v>26.99892925953273</v>
      </c>
      <c r="BN28" s="54">
        <f t="shared" si="272"/>
        <v>27.447781915926431</v>
      </c>
      <c r="BO28" s="54">
        <f t="shared" si="272"/>
        <v>27.896634572320131</v>
      </c>
      <c r="BP28" s="54">
        <f t="shared" si="272"/>
        <v>28.345487228713832</v>
      </c>
      <c r="BQ28" s="54">
        <f t="shared" si="272"/>
        <v>28.794339885107533</v>
      </c>
      <c r="BR28" s="54">
        <f t="shared" si="272"/>
        <v>29.243192541501234</v>
      </c>
      <c r="BS28" s="54">
        <f t="shared" si="272"/>
        <v>29.692045197894934</v>
      </c>
      <c r="BT28" s="54">
        <f t="shared" si="272"/>
        <v>30.140897854288635</v>
      </c>
      <c r="BU28" s="54">
        <f t="shared" si="272"/>
        <v>30.589750510682336</v>
      </c>
      <c r="BV28" s="54">
        <f t="shared" si="272"/>
        <v>31.038603167076037</v>
      </c>
      <c r="BW28" s="54">
        <f t="shared" si="272"/>
        <v>31.487455823469737</v>
      </c>
      <c r="BX28" s="54">
        <f t="shared" si="272"/>
        <v>31.936308479863438</v>
      </c>
      <c r="BY28" s="54">
        <f t="shared" si="272"/>
        <v>32.385161136257139</v>
      </c>
      <c r="BZ28" s="54">
        <f t="shared" si="272"/>
        <v>32.834013792650836</v>
      </c>
      <c r="CA28" s="54">
        <f t="shared" si="272"/>
        <v>33.282866449044533</v>
      </c>
      <c r="CB28" s="54">
        <f t="shared" si="272"/>
        <v>33.731719105438231</v>
      </c>
      <c r="CC28" s="54">
        <f t="shared" si="272"/>
        <v>34.180571761831928</v>
      </c>
      <c r="CD28" s="54">
        <f t="shared" si="272"/>
        <v>34.629424418225625</v>
      </c>
      <c r="CE28" s="54">
        <f t="shared" si="272"/>
        <v>35.078277074619322</v>
      </c>
      <c r="CF28" s="54">
        <f t="shared" si="272"/>
        <v>35.527129731013019</v>
      </c>
      <c r="CG28" s="54">
        <f t="shared" si="272"/>
        <v>35.975982387406717</v>
      </c>
      <c r="CH28" s="54">
        <f t="shared" si="272"/>
        <v>36.424835043800414</v>
      </c>
      <c r="CI28" s="54">
        <f t="shared" si="272"/>
        <v>36.873687700194111</v>
      </c>
      <c r="CJ28" s="54">
        <f t="shared" si="272"/>
        <v>37.322540356587808</v>
      </c>
      <c r="CK28" s="54">
        <f t="shared" si="272"/>
        <v>37.771393012981505</v>
      </c>
      <c r="CL28" s="54">
        <f t="shared" si="272"/>
        <v>38.220245669375203</v>
      </c>
      <c r="CM28" s="54">
        <f t="shared" si="272"/>
        <v>38.6690983257689</v>
      </c>
      <c r="CN28" s="54">
        <f t="shared" si="272"/>
        <v>39.117950982162597</v>
      </c>
      <c r="CO28" s="54">
        <f t="shared" si="272"/>
        <v>39.566803638556294</v>
      </c>
      <c r="CP28" s="54">
        <f t="shared" si="272"/>
        <v>40.015656294949991</v>
      </c>
      <c r="CQ28" s="54">
        <f t="shared" si="272"/>
        <v>40.464508951343689</v>
      </c>
      <c r="CR28" s="54">
        <f t="shared" si="272"/>
        <v>40.913361607737386</v>
      </c>
      <c r="CS28" s="54">
        <f t="shared" si="272"/>
        <v>41.362214264131083</v>
      </c>
      <c r="CT28" s="54">
        <f t="shared" si="272"/>
        <v>41.81106692052478</v>
      </c>
      <c r="CU28" s="54">
        <f t="shared" si="272"/>
        <v>42.259919576918477</v>
      </c>
      <c r="CV28" s="54">
        <f t="shared" si="272"/>
        <v>42.708772233312175</v>
      </c>
      <c r="CW28" s="54">
        <f t="shared" si="272"/>
        <v>43.157624889705872</v>
      </c>
      <c r="CX28" s="54">
        <f t="shared" si="272"/>
        <v>43.606477546099569</v>
      </c>
      <c r="CY28" s="54">
        <f t="shared" si="272"/>
        <v>44.055330202493266</v>
      </c>
      <c r="CZ28" s="54">
        <f t="shared" si="272"/>
        <v>44.504182858886963</v>
      </c>
      <c r="DA28" s="54">
        <f t="shared" si="272"/>
        <v>44.953035515280661</v>
      </c>
      <c r="DB28" s="54">
        <f t="shared" si="272"/>
        <v>45.401888171674358</v>
      </c>
      <c r="DC28" s="54">
        <f t="shared" si="272"/>
        <v>45.850740828068055</v>
      </c>
      <c r="DD28" s="54">
        <f t="shared" si="272"/>
        <v>46.299593484461752</v>
      </c>
      <c r="DE28" s="54">
        <f t="shared" si="272"/>
        <v>46.748446140855449</v>
      </c>
      <c r="DF28" s="54">
        <f t="shared" si="272"/>
        <v>47.197298797249147</v>
      </c>
      <c r="DG28" s="54">
        <f t="shared" si="272"/>
        <v>47.646151453642844</v>
      </c>
      <c r="DH28" s="54">
        <f t="shared" si="272"/>
        <v>48.095004110036541</v>
      </c>
      <c r="DI28" s="54">
        <f t="shared" si="272"/>
        <v>48.543856766430238</v>
      </c>
      <c r="DJ28" s="54">
        <f t="shared" ref="DJ28:FU31" si="273">DI28+($AV28-$AU28)</f>
        <v>48.992709422823935</v>
      </c>
      <c r="DK28" s="54">
        <f t="shared" si="273"/>
        <v>49.441562079217633</v>
      </c>
      <c r="DL28" s="54">
        <f t="shared" si="273"/>
        <v>49.89041473561133</v>
      </c>
      <c r="DM28" s="54">
        <f t="shared" si="273"/>
        <v>50.339267392005027</v>
      </c>
      <c r="DN28" s="54">
        <f t="shared" si="273"/>
        <v>50.788120048398724</v>
      </c>
      <c r="DO28" s="54">
        <f t="shared" si="273"/>
        <v>51.236972704792421</v>
      </c>
      <c r="DP28" s="54">
        <f t="shared" si="273"/>
        <v>51.685825361186119</v>
      </c>
      <c r="DQ28" s="54">
        <f t="shared" si="273"/>
        <v>52.134678017579816</v>
      </c>
      <c r="DR28" s="54">
        <f t="shared" si="273"/>
        <v>52.583530673973513</v>
      </c>
      <c r="DS28" s="54">
        <f t="shared" si="273"/>
        <v>53.03238333036721</v>
      </c>
      <c r="DT28" s="54">
        <f t="shared" si="273"/>
        <v>53.481235986760908</v>
      </c>
      <c r="DU28" s="54">
        <f t="shared" si="273"/>
        <v>53.930088643154605</v>
      </c>
      <c r="DV28" s="54">
        <f t="shared" si="273"/>
        <v>54.378941299548302</v>
      </c>
      <c r="DW28" s="54">
        <f t="shared" si="273"/>
        <v>54.827793955941999</v>
      </c>
      <c r="DX28" s="54">
        <f t="shared" si="273"/>
        <v>55.276646612335696</v>
      </c>
      <c r="DY28" s="54">
        <f t="shared" si="273"/>
        <v>55.725499268729394</v>
      </c>
      <c r="DZ28" s="54">
        <f t="shared" si="273"/>
        <v>56.174351925123091</v>
      </c>
      <c r="EA28" s="54">
        <f t="shared" si="273"/>
        <v>56.623204581516788</v>
      </c>
      <c r="EB28" s="54">
        <f t="shared" si="273"/>
        <v>57.072057237910485</v>
      </c>
      <c r="EC28" s="54">
        <f t="shared" si="273"/>
        <v>57.520909894304182</v>
      </c>
      <c r="ED28" s="54">
        <f t="shared" si="273"/>
        <v>57.96976255069788</v>
      </c>
      <c r="EE28" s="54">
        <f t="shared" si="273"/>
        <v>58.418615207091577</v>
      </c>
      <c r="EF28" s="54">
        <f t="shared" si="273"/>
        <v>58.867467863485274</v>
      </c>
      <c r="EG28" s="54">
        <f t="shared" si="273"/>
        <v>59.316320519878971</v>
      </c>
      <c r="EH28" s="54">
        <f t="shared" si="273"/>
        <v>59.765173176272668</v>
      </c>
      <c r="EI28" s="54">
        <f t="shared" si="273"/>
        <v>60.214025832666366</v>
      </c>
      <c r="EJ28" s="54">
        <f t="shared" si="273"/>
        <v>60.662878489060063</v>
      </c>
      <c r="EK28" s="54">
        <f t="shared" si="273"/>
        <v>61.11173114545376</v>
      </c>
      <c r="EL28" s="54">
        <f t="shared" si="273"/>
        <v>61.560583801847457</v>
      </c>
      <c r="EM28" s="54">
        <f t="shared" si="273"/>
        <v>62.009436458241154</v>
      </c>
      <c r="EN28" s="54">
        <f t="shared" si="273"/>
        <v>62.458289114634852</v>
      </c>
      <c r="EO28" s="54">
        <f t="shared" si="273"/>
        <v>62.907141771028549</v>
      </c>
      <c r="EP28" s="54">
        <f t="shared" si="273"/>
        <v>63.355994427422246</v>
      </c>
      <c r="EQ28" s="54">
        <f t="shared" si="273"/>
        <v>63.804847083815943</v>
      </c>
      <c r="ER28" s="54">
        <f t="shared" si="273"/>
        <v>64.25369974020964</v>
      </c>
      <c r="ES28" s="54">
        <f t="shared" si="273"/>
        <v>64.702552396603338</v>
      </c>
      <c r="ET28" s="54">
        <f t="shared" si="273"/>
        <v>65.151405052997035</v>
      </c>
      <c r="EU28" s="54">
        <f t="shared" si="273"/>
        <v>65.600257709390732</v>
      </c>
      <c r="EV28" s="54">
        <f t="shared" si="273"/>
        <v>66.049110365784429</v>
      </c>
      <c r="EW28" s="54">
        <f t="shared" si="273"/>
        <v>66.497963022178126</v>
      </c>
      <c r="EX28" s="54">
        <f t="shared" si="273"/>
        <v>66.946815678571824</v>
      </c>
      <c r="EY28" s="54">
        <f t="shared" si="273"/>
        <v>67.395668334965521</v>
      </c>
      <c r="EZ28" s="54">
        <f t="shared" si="273"/>
        <v>67.844520991359218</v>
      </c>
      <c r="FA28" s="54">
        <f t="shared" si="273"/>
        <v>68.293373647752915</v>
      </c>
      <c r="FB28" s="54">
        <f t="shared" si="273"/>
        <v>68.742226304146612</v>
      </c>
      <c r="FC28" s="54">
        <f t="shared" si="273"/>
        <v>69.19107896054031</v>
      </c>
      <c r="FD28" s="54">
        <f t="shared" si="273"/>
        <v>69.639931616934007</v>
      </c>
      <c r="FE28" s="54">
        <f t="shared" si="273"/>
        <v>70.088784273327704</v>
      </c>
      <c r="FF28" s="54">
        <f t="shared" si="273"/>
        <v>70.537636929721401</v>
      </c>
      <c r="FG28" s="54">
        <f t="shared" si="273"/>
        <v>70.986489586115098</v>
      </c>
      <c r="FH28" s="54">
        <f t="shared" si="273"/>
        <v>71.435342242508796</v>
      </c>
      <c r="FI28" s="54">
        <f t="shared" si="273"/>
        <v>71.884194898902493</v>
      </c>
      <c r="FJ28" s="54">
        <f t="shared" si="273"/>
        <v>72.33304755529619</v>
      </c>
      <c r="FK28" s="54">
        <f t="shared" si="273"/>
        <v>72.781900211689887</v>
      </c>
      <c r="FL28" s="54">
        <f t="shared" si="273"/>
        <v>73.230752868083584</v>
      </c>
      <c r="FM28" s="54">
        <f t="shared" si="273"/>
        <v>73.679605524477282</v>
      </c>
      <c r="FN28" s="54">
        <f t="shared" si="273"/>
        <v>74.128458180870979</v>
      </c>
      <c r="FO28" s="54">
        <f t="shared" si="273"/>
        <v>74.577310837264676</v>
      </c>
      <c r="FP28" s="54">
        <f t="shared" si="273"/>
        <v>75.026163493658373</v>
      </c>
      <c r="FQ28" s="54">
        <f t="shared" si="273"/>
        <v>75.47501615005207</v>
      </c>
      <c r="FR28" s="54">
        <f t="shared" si="273"/>
        <v>75.923868806445768</v>
      </c>
      <c r="FS28" s="54">
        <f t="shared" si="273"/>
        <v>76.372721462839465</v>
      </c>
      <c r="FT28" s="54">
        <f t="shared" si="273"/>
        <v>76.821574119233162</v>
      </c>
      <c r="FU28" s="54">
        <f t="shared" si="273"/>
        <v>77.270426775626859</v>
      </c>
      <c r="FV28" s="54">
        <f t="shared" ref="FV28:GR28" si="274">FU28+($AV28-$AU28)</f>
        <v>77.719279432020556</v>
      </c>
      <c r="FW28" s="54">
        <f t="shared" si="274"/>
        <v>78.168132088414254</v>
      </c>
      <c r="FX28" s="54">
        <f t="shared" si="274"/>
        <v>78.616984744807951</v>
      </c>
      <c r="FY28" s="54">
        <f t="shared" si="274"/>
        <v>79.065837401201648</v>
      </c>
      <c r="FZ28" s="54">
        <f t="shared" si="274"/>
        <v>79.514690057595345</v>
      </c>
      <c r="GA28" s="54">
        <f t="shared" si="274"/>
        <v>79.963542713989042</v>
      </c>
      <c r="GB28" s="54">
        <f t="shared" si="274"/>
        <v>80.41239537038274</v>
      </c>
      <c r="GC28" s="54">
        <f t="shared" si="274"/>
        <v>80.861248026776437</v>
      </c>
      <c r="GD28" s="54">
        <f t="shared" si="274"/>
        <v>81.310100683170134</v>
      </c>
      <c r="GE28" s="54">
        <f t="shared" si="274"/>
        <v>81.758953339563831</v>
      </c>
      <c r="GF28" s="54">
        <f t="shared" si="274"/>
        <v>82.207805995957528</v>
      </c>
      <c r="GG28" s="54">
        <f t="shared" si="274"/>
        <v>82.656658652351226</v>
      </c>
      <c r="GH28" s="54">
        <f t="shared" si="274"/>
        <v>83.105511308744923</v>
      </c>
      <c r="GI28" s="54">
        <f t="shared" si="274"/>
        <v>83.55436396513862</v>
      </c>
      <c r="GJ28" s="54">
        <f t="shared" si="274"/>
        <v>84.003216621532317</v>
      </c>
      <c r="GK28" s="54">
        <f t="shared" si="274"/>
        <v>84.452069277926014</v>
      </c>
      <c r="GL28" s="54">
        <f t="shared" si="274"/>
        <v>84.900921934319712</v>
      </c>
      <c r="GM28" s="54">
        <f t="shared" si="274"/>
        <v>85.349774590713409</v>
      </c>
      <c r="GN28" s="54">
        <f t="shared" si="274"/>
        <v>85.798627247107106</v>
      </c>
      <c r="GO28" s="54">
        <f t="shared" si="274"/>
        <v>86.247479903500803</v>
      </c>
      <c r="GP28" s="54">
        <f t="shared" si="274"/>
        <v>86.6963325598945</v>
      </c>
      <c r="GQ28" s="54">
        <f t="shared" si="274"/>
        <v>87.145185216288198</v>
      </c>
      <c r="GR28" s="54">
        <f t="shared" si="274"/>
        <v>87.594037872681895</v>
      </c>
    </row>
    <row r="29" spans="1:201" x14ac:dyDescent="0.25">
      <c r="A29" s="30" t="s">
        <v>73</v>
      </c>
      <c r="B29" s="54">
        <f t="shared" si="243"/>
        <v>0.43111698963077416</v>
      </c>
      <c r="C29" s="54">
        <f t="shared" si="243"/>
        <v>0.43111698963077416</v>
      </c>
      <c r="D29" s="54">
        <f t="shared" si="243"/>
        <v>0.43111698963077416</v>
      </c>
      <c r="E29" s="54">
        <f t="shared" si="243"/>
        <v>0.43111698963077416</v>
      </c>
      <c r="F29" s="54">
        <f t="shared" si="243"/>
        <v>0.43111698963077416</v>
      </c>
      <c r="G29" s="54">
        <f t="shared" si="243"/>
        <v>0.43111698963077416</v>
      </c>
      <c r="H29" s="68">
        <f>VLOOKUP(H$26,Data_Enersys_VRLA!$A$31:$E$50,4)</f>
        <v>0.43111698963077416</v>
      </c>
      <c r="I29" s="68">
        <f>VLOOKUP(I$26,Data_Enersys_VRLA!$A$31:$E$50,4)</f>
        <v>0.54684253122470849</v>
      </c>
      <c r="J29" s="68">
        <f>VLOOKUP(J$26,Data_Enersys_VRLA!$A$31:$E$50,4)</f>
        <v>0.65912626222679216</v>
      </c>
      <c r="K29" s="69">
        <f t="shared" si="244"/>
        <v>0.81644175227314097</v>
      </c>
      <c r="L29" s="68">
        <f>VLOOKUP(L$26,Data_Enersys_VRLA!$A$31:$E$50,4)</f>
        <v>0.97375724231948979</v>
      </c>
      <c r="M29" s="69">
        <f t="shared" si="245"/>
        <v>1.1664100204602084</v>
      </c>
      <c r="N29" s="69">
        <f t="shared" si="246"/>
        <v>1.3590627986009269</v>
      </c>
      <c r="O29" s="68">
        <f>VLOOKUP(O$26,Data_Enersys_VRLA!$A$31:$E$50,4)</f>
        <v>1.5517155767416455</v>
      </c>
      <c r="P29" s="54">
        <f t="shared" si="247"/>
        <v>2.6037440207317206</v>
      </c>
      <c r="Q29" s="68">
        <f>VLOOKUP(Q$26,Data_Enersys_VRLA!$A$31:$E$50,4)</f>
        <v>3.655772464721796</v>
      </c>
      <c r="R29" s="68">
        <f>VLOOKUP(R$26,Data_Enersys_VRLA!$A$31:$E$50,4)</f>
        <v>5.6469737867476821</v>
      </c>
      <c r="S29" s="54">
        <f t="shared" si="248"/>
        <v>6.117554935643323</v>
      </c>
      <c r="T29" s="68">
        <f>VLOOKUP(T$26,Data_Enersys_VRLA!$A$31:$E$50,4)</f>
        <v>6.5881360845389629</v>
      </c>
      <c r="U29" s="54">
        <f t="shared" si="249"/>
        <v>7.0449776378464088</v>
      </c>
      <c r="V29" s="68">
        <f>VLOOKUP(V$26,Data_Enersys_VRLA!$A$31:$E$50,4)</f>
        <v>7.5018191911538548</v>
      </c>
      <c r="W29" s="54">
        <f t="shared" si="250"/>
        <v>8.0244138690812008</v>
      </c>
      <c r="X29" s="68">
        <f>VLOOKUP(X$26,Data_Enersys_VRLA!$A$31:$E$50,4)</f>
        <v>8.5470085470085468</v>
      </c>
      <c r="Y29" s="54">
        <f t="shared" si="251"/>
        <v>9.0218423551756892</v>
      </c>
      <c r="Z29" s="68">
        <f>VLOOKUP(Z$26,Data_Enersys_VRLA!$A$31:$E$50,4)</f>
        <v>9.4966761633428298</v>
      </c>
      <c r="AA29" s="54">
        <f t="shared" si="252"/>
        <v>9.944028568154307</v>
      </c>
      <c r="AB29" s="68">
        <f>VLOOKUP(AB$26,Data_Enersys_VRLA!$A$31:$E$50,4)</f>
        <v>10.391380972965784</v>
      </c>
      <c r="AC29" s="54">
        <f t="shared" si="253"/>
        <v>10.840233629359485</v>
      </c>
      <c r="AD29" s="54">
        <f t="shared" si="254"/>
        <v>11.289086285753188</v>
      </c>
      <c r="AE29" s="54">
        <f t="shared" si="255"/>
        <v>11.73793894214689</v>
      </c>
      <c r="AF29" s="54">
        <f t="shared" si="256"/>
        <v>12.186791598540591</v>
      </c>
      <c r="AG29" s="54">
        <f t="shared" si="257"/>
        <v>12.635644254934292</v>
      </c>
      <c r="AH29" s="54">
        <f t="shared" si="258"/>
        <v>13.084496911327994</v>
      </c>
      <c r="AI29" s="54">
        <f t="shared" si="259"/>
        <v>13.533349567721697</v>
      </c>
      <c r="AJ29" s="54">
        <f t="shared" si="260"/>
        <v>13.982202224115397</v>
      </c>
      <c r="AK29" s="54">
        <f t="shared" si="261"/>
        <v>14.431054880509098</v>
      </c>
      <c r="AL29" s="54">
        <f t="shared" si="262"/>
        <v>14.879907536902801</v>
      </c>
      <c r="AM29" s="54">
        <f t="shared" si="263"/>
        <v>15.328760193296503</v>
      </c>
      <c r="AN29" s="54">
        <f t="shared" si="264"/>
        <v>15.777612849690204</v>
      </c>
      <c r="AO29" s="54">
        <f t="shared" si="265"/>
        <v>16.226465506083905</v>
      </c>
      <c r="AP29" s="54">
        <f t="shared" si="266"/>
        <v>16.675318162477609</v>
      </c>
      <c r="AQ29" s="54">
        <f t="shared" si="267"/>
        <v>17.12417081887131</v>
      </c>
      <c r="AR29" s="54">
        <f t="shared" si="268"/>
        <v>17.573023475265011</v>
      </c>
      <c r="AS29" s="54">
        <f t="shared" si="269"/>
        <v>18.021876131658711</v>
      </c>
      <c r="AT29" s="54">
        <f t="shared" si="270"/>
        <v>18.470728788052412</v>
      </c>
      <c r="AU29" s="54">
        <f t="shared" si="271"/>
        <v>18.919581444446116</v>
      </c>
      <c r="AV29" s="68">
        <f>VLOOKUP(AV$26,Data_Enersys_VRLA!$A$31:$E$50,4)</f>
        <v>19.368434100839817</v>
      </c>
      <c r="AW29" s="54">
        <f t="shared" ref="AW29:DH33" si="275">AV29+($AV29-$AU29)</f>
        <v>19.817286757233518</v>
      </c>
      <c r="AX29" s="54">
        <f t="shared" si="275"/>
        <v>20.266139413627219</v>
      </c>
      <c r="AY29" s="54">
        <f t="shared" si="275"/>
        <v>20.714992070020919</v>
      </c>
      <c r="AZ29" s="54">
        <f t="shared" si="275"/>
        <v>21.16384472641462</v>
      </c>
      <c r="BA29" s="54">
        <f t="shared" si="275"/>
        <v>21.612697382808321</v>
      </c>
      <c r="BB29" s="54">
        <f t="shared" si="275"/>
        <v>22.061550039202022</v>
      </c>
      <c r="BC29" s="54">
        <f t="shared" si="275"/>
        <v>22.510402695595722</v>
      </c>
      <c r="BD29" s="54">
        <f t="shared" si="275"/>
        <v>22.959255351989423</v>
      </c>
      <c r="BE29" s="54">
        <f t="shared" si="275"/>
        <v>23.408108008383124</v>
      </c>
      <c r="BF29" s="54">
        <f t="shared" si="275"/>
        <v>23.856960664776825</v>
      </c>
      <c r="BG29" s="54">
        <f t="shared" si="275"/>
        <v>24.305813321170525</v>
      </c>
      <c r="BH29" s="54">
        <f t="shared" si="275"/>
        <v>24.754665977564226</v>
      </c>
      <c r="BI29" s="54">
        <f t="shared" si="275"/>
        <v>25.203518633957927</v>
      </c>
      <c r="BJ29" s="54">
        <f t="shared" si="275"/>
        <v>25.652371290351628</v>
      </c>
      <c r="BK29" s="54">
        <f t="shared" si="275"/>
        <v>26.101223946745328</v>
      </c>
      <c r="BL29" s="54">
        <f t="shared" si="275"/>
        <v>26.550076603139029</v>
      </c>
      <c r="BM29" s="54">
        <f t="shared" si="275"/>
        <v>26.99892925953273</v>
      </c>
      <c r="BN29" s="54">
        <f t="shared" si="275"/>
        <v>27.447781915926431</v>
      </c>
      <c r="BO29" s="54">
        <f t="shared" si="275"/>
        <v>27.896634572320131</v>
      </c>
      <c r="BP29" s="54">
        <f t="shared" si="275"/>
        <v>28.345487228713832</v>
      </c>
      <c r="BQ29" s="54">
        <f t="shared" si="275"/>
        <v>28.794339885107533</v>
      </c>
      <c r="BR29" s="54">
        <f t="shared" si="275"/>
        <v>29.243192541501234</v>
      </c>
      <c r="BS29" s="54">
        <f t="shared" si="275"/>
        <v>29.692045197894934</v>
      </c>
      <c r="BT29" s="54">
        <f t="shared" si="275"/>
        <v>30.140897854288635</v>
      </c>
      <c r="BU29" s="54">
        <f t="shared" si="275"/>
        <v>30.589750510682336</v>
      </c>
      <c r="BV29" s="54">
        <f t="shared" si="275"/>
        <v>31.038603167076037</v>
      </c>
      <c r="BW29" s="54">
        <f t="shared" si="275"/>
        <v>31.487455823469737</v>
      </c>
      <c r="BX29" s="54">
        <f t="shared" si="275"/>
        <v>31.936308479863438</v>
      </c>
      <c r="BY29" s="54">
        <f t="shared" si="275"/>
        <v>32.385161136257139</v>
      </c>
      <c r="BZ29" s="54">
        <f t="shared" si="275"/>
        <v>32.834013792650836</v>
      </c>
      <c r="CA29" s="54">
        <f t="shared" si="275"/>
        <v>33.282866449044533</v>
      </c>
      <c r="CB29" s="54">
        <f t="shared" si="275"/>
        <v>33.731719105438231</v>
      </c>
      <c r="CC29" s="54">
        <f t="shared" si="275"/>
        <v>34.180571761831928</v>
      </c>
      <c r="CD29" s="54">
        <f t="shared" si="275"/>
        <v>34.629424418225625</v>
      </c>
      <c r="CE29" s="54">
        <f t="shared" si="275"/>
        <v>35.078277074619322</v>
      </c>
      <c r="CF29" s="54">
        <f t="shared" si="275"/>
        <v>35.527129731013019</v>
      </c>
      <c r="CG29" s="54">
        <f t="shared" si="275"/>
        <v>35.975982387406717</v>
      </c>
      <c r="CH29" s="54">
        <f t="shared" si="275"/>
        <v>36.424835043800414</v>
      </c>
      <c r="CI29" s="54">
        <f t="shared" si="275"/>
        <v>36.873687700194111</v>
      </c>
      <c r="CJ29" s="54">
        <f t="shared" si="275"/>
        <v>37.322540356587808</v>
      </c>
      <c r="CK29" s="54">
        <f t="shared" si="275"/>
        <v>37.771393012981505</v>
      </c>
      <c r="CL29" s="54">
        <f t="shared" si="275"/>
        <v>38.220245669375203</v>
      </c>
      <c r="CM29" s="54">
        <f t="shared" si="275"/>
        <v>38.6690983257689</v>
      </c>
      <c r="CN29" s="54">
        <f t="shared" si="275"/>
        <v>39.117950982162597</v>
      </c>
      <c r="CO29" s="54">
        <f t="shared" si="275"/>
        <v>39.566803638556294</v>
      </c>
      <c r="CP29" s="54">
        <f t="shared" si="275"/>
        <v>40.015656294949991</v>
      </c>
      <c r="CQ29" s="54">
        <f t="shared" si="275"/>
        <v>40.464508951343689</v>
      </c>
      <c r="CR29" s="54">
        <f t="shared" si="275"/>
        <v>40.913361607737386</v>
      </c>
      <c r="CS29" s="54">
        <f t="shared" si="275"/>
        <v>41.362214264131083</v>
      </c>
      <c r="CT29" s="54">
        <f t="shared" si="275"/>
        <v>41.81106692052478</v>
      </c>
      <c r="CU29" s="54">
        <f t="shared" si="275"/>
        <v>42.259919576918477</v>
      </c>
      <c r="CV29" s="54">
        <f t="shared" si="275"/>
        <v>42.708772233312175</v>
      </c>
      <c r="CW29" s="54">
        <f t="shared" si="275"/>
        <v>43.157624889705872</v>
      </c>
      <c r="CX29" s="54">
        <f t="shared" si="275"/>
        <v>43.606477546099569</v>
      </c>
      <c r="CY29" s="54">
        <f t="shared" si="275"/>
        <v>44.055330202493266</v>
      </c>
      <c r="CZ29" s="54">
        <f t="shared" si="275"/>
        <v>44.504182858886963</v>
      </c>
      <c r="DA29" s="54">
        <f t="shared" si="275"/>
        <v>44.953035515280661</v>
      </c>
      <c r="DB29" s="54">
        <f t="shared" si="275"/>
        <v>45.401888171674358</v>
      </c>
      <c r="DC29" s="54">
        <f t="shared" si="275"/>
        <v>45.850740828068055</v>
      </c>
      <c r="DD29" s="54">
        <f t="shared" si="275"/>
        <v>46.299593484461752</v>
      </c>
      <c r="DE29" s="54">
        <f t="shared" si="275"/>
        <v>46.748446140855449</v>
      </c>
      <c r="DF29" s="54">
        <f t="shared" si="275"/>
        <v>47.197298797249147</v>
      </c>
      <c r="DG29" s="54">
        <f t="shared" si="275"/>
        <v>47.646151453642844</v>
      </c>
      <c r="DH29" s="54">
        <f t="shared" si="275"/>
        <v>48.095004110036541</v>
      </c>
      <c r="DI29" s="54">
        <f t="shared" ref="DI29:FT32" si="276">DH29+($AV29-$AU29)</f>
        <v>48.543856766430238</v>
      </c>
      <c r="DJ29" s="54">
        <f t="shared" si="273"/>
        <v>48.992709422823935</v>
      </c>
      <c r="DK29" s="54">
        <f t="shared" si="273"/>
        <v>49.441562079217633</v>
      </c>
      <c r="DL29" s="54">
        <f t="shared" si="273"/>
        <v>49.89041473561133</v>
      </c>
      <c r="DM29" s="54">
        <f t="shared" si="273"/>
        <v>50.339267392005027</v>
      </c>
      <c r="DN29" s="54">
        <f t="shared" si="273"/>
        <v>50.788120048398724</v>
      </c>
      <c r="DO29" s="54">
        <f t="shared" si="273"/>
        <v>51.236972704792421</v>
      </c>
      <c r="DP29" s="54">
        <f t="shared" si="273"/>
        <v>51.685825361186119</v>
      </c>
      <c r="DQ29" s="54">
        <f t="shared" si="273"/>
        <v>52.134678017579816</v>
      </c>
      <c r="DR29" s="54">
        <f t="shared" si="273"/>
        <v>52.583530673973513</v>
      </c>
      <c r="DS29" s="54">
        <f t="shared" si="273"/>
        <v>53.03238333036721</v>
      </c>
      <c r="DT29" s="54">
        <f t="shared" si="273"/>
        <v>53.481235986760908</v>
      </c>
      <c r="DU29" s="54">
        <f t="shared" si="273"/>
        <v>53.930088643154605</v>
      </c>
      <c r="DV29" s="54">
        <f t="shared" si="273"/>
        <v>54.378941299548302</v>
      </c>
      <c r="DW29" s="54">
        <f t="shared" si="273"/>
        <v>54.827793955941999</v>
      </c>
      <c r="DX29" s="54">
        <f t="shared" si="273"/>
        <v>55.276646612335696</v>
      </c>
      <c r="DY29" s="54">
        <f t="shared" si="273"/>
        <v>55.725499268729394</v>
      </c>
      <c r="DZ29" s="54">
        <f t="shared" si="273"/>
        <v>56.174351925123091</v>
      </c>
      <c r="EA29" s="54">
        <f t="shared" si="273"/>
        <v>56.623204581516788</v>
      </c>
      <c r="EB29" s="54">
        <f t="shared" si="273"/>
        <v>57.072057237910485</v>
      </c>
      <c r="EC29" s="54">
        <f t="shared" si="273"/>
        <v>57.520909894304182</v>
      </c>
      <c r="ED29" s="54">
        <f t="shared" si="273"/>
        <v>57.96976255069788</v>
      </c>
      <c r="EE29" s="54">
        <f t="shared" si="273"/>
        <v>58.418615207091577</v>
      </c>
      <c r="EF29" s="54">
        <f t="shared" si="273"/>
        <v>58.867467863485274</v>
      </c>
      <c r="EG29" s="54">
        <f t="shared" si="273"/>
        <v>59.316320519878971</v>
      </c>
      <c r="EH29" s="54">
        <f t="shared" si="273"/>
        <v>59.765173176272668</v>
      </c>
      <c r="EI29" s="54">
        <f t="shared" si="273"/>
        <v>60.214025832666366</v>
      </c>
      <c r="EJ29" s="54">
        <f t="shared" si="273"/>
        <v>60.662878489060063</v>
      </c>
      <c r="EK29" s="54">
        <f t="shared" si="273"/>
        <v>61.11173114545376</v>
      </c>
      <c r="EL29" s="54">
        <f t="shared" si="273"/>
        <v>61.560583801847457</v>
      </c>
      <c r="EM29" s="54">
        <f t="shared" si="273"/>
        <v>62.009436458241154</v>
      </c>
      <c r="EN29" s="54">
        <f t="shared" si="273"/>
        <v>62.458289114634852</v>
      </c>
      <c r="EO29" s="54">
        <f t="shared" si="273"/>
        <v>62.907141771028549</v>
      </c>
      <c r="EP29" s="54">
        <f t="shared" si="273"/>
        <v>63.355994427422246</v>
      </c>
      <c r="EQ29" s="54">
        <f t="shared" si="273"/>
        <v>63.804847083815943</v>
      </c>
      <c r="ER29" s="54">
        <f t="shared" si="273"/>
        <v>64.25369974020964</v>
      </c>
      <c r="ES29" s="54">
        <f t="shared" si="273"/>
        <v>64.702552396603338</v>
      </c>
      <c r="ET29" s="54">
        <f t="shared" si="273"/>
        <v>65.151405052997035</v>
      </c>
      <c r="EU29" s="54">
        <f t="shared" si="273"/>
        <v>65.600257709390732</v>
      </c>
      <c r="EV29" s="54">
        <f t="shared" si="273"/>
        <v>66.049110365784429</v>
      </c>
      <c r="EW29" s="54">
        <f t="shared" si="273"/>
        <v>66.497963022178126</v>
      </c>
      <c r="EX29" s="54">
        <f t="shared" si="273"/>
        <v>66.946815678571824</v>
      </c>
      <c r="EY29" s="54">
        <f t="shared" si="273"/>
        <v>67.395668334965521</v>
      </c>
      <c r="EZ29" s="54">
        <f t="shared" si="273"/>
        <v>67.844520991359218</v>
      </c>
      <c r="FA29" s="54">
        <f t="shared" si="273"/>
        <v>68.293373647752915</v>
      </c>
      <c r="FB29" s="54">
        <f t="shared" si="273"/>
        <v>68.742226304146612</v>
      </c>
      <c r="FC29" s="54">
        <f t="shared" si="273"/>
        <v>69.19107896054031</v>
      </c>
      <c r="FD29" s="54">
        <f t="shared" si="273"/>
        <v>69.639931616934007</v>
      </c>
      <c r="FE29" s="54">
        <f t="shared" si="273"/>
        <v>70.088784273327704</v>
      </c>
      <c r="FF29" s="54">
        <f t="shared" si="273"/>
        <v>70.537636929721401</v>
      </c>
      <c r="FG29" s="54">
        <f t="shared" si="273"/>
        <v>70.986489586115098</v>
      </c>
      <c r="FH29" s="54">
        <f t="shared" si="273"/>
        <v>71.435342242508796</v>
      </c>
      <c r="FI29" s="54">
        <f t="shared" si="273"/>
        <v>71.884194898902493</v>
      </c>
      <c r="FJ29" s="54">
        <f t="shared" si="273"/>
        <v>72.33304755529619</v>
      </c>
      <c r="FK29" s="54">
        <f t="shared" si="273"/>
        <v>72.781900211689887</v>
      </c>
      <c r="FL29" s="54">
        <f t="shared" si="273"/>
        <v>73.230752868083584</v>
      </c>
      <c r="FM29" s="54">
        <f t="shared" si="273"/>
        <v>73.679605524477282</v>
      </c>
      <c r="FN29" s="54">
        <f t="shared" si="273"/>
        <v>74.128458180870979</v>
      </c>
      <c r="FO29" s="54">
        <f t="shared" si="273"/>
        <v>74.577310837264676</v>
      </c>
      <c r="FP29" s="54">
        <f t="shared" si="273"/>
        <v>75.026163493658373</v>
      </c>
      <c r="FQ29" s="54">
        <f t="shared" si="273"/>
        <v>75.47501615005207</v>
      </c>
      <c r="FR29" s="54">
        <f t="shared" si="273"/>
        <v>75.923868806445768</v>
      </c>
      <c r="FS29" s="54">
        <f t="shared" si="273"/>
        <v>76.372721462839465</v>
      </c>
      <c r="FT29" s="54">
        <f t="shared" si="273"/>
        <v>76.821574119233162</v>
      </c>
      <c r="FU29" s="54">
        <f t="shared" si="273"/>
        <v>77.270426775626859</v>
      </c>
      <c r="FV29" s="54">
        <f t="shared" ref="FV29:GR29" si="277">FU29+($AV29-$AU29)</f>
        <v>77.719279432020556</v>
      </c>
      <c r="FW29" s="54">
        <f t="shared" si="277"/>
        <v>78.168132088414254</v>
      </c>
      <c r="FX29" s="54">
        <f t="shared" si="277"/>
        <v>78.616984744807951</v>
      </c>
      <c r="FY29" s="54">
        <f t="shared" si="277"/>
        <v>79.065837401201648</v>
      </c>
      <c r="FZ29" s="54">
        <f t="shared" si="277"/>
        <v>79.514690057595345</v>
      </c>
      <c r="GA29" s="54">
        <f t="shared" si="277"/>
        <v>79.963542713989042</v>
      </c>
      <c r="GB29" s="54">
        <f t="shared" si="277"/>
        <v>80.41239537038274</v>
      </c>
      <c r="GC29" s="54">
        <f t="shared" si="277"/>
        <v>80.861248026776437</v>
      </c>
      <c r="GD29" s="54">
        <f t="shared" si="277"/>
        <v>81.310100683170134</v>
      </c>
      <c r="GE29" s="54">
        <f t="shared" si="277"/>
        <v>81.758953339563831</v>
      </c>
      <c r="GF29" s="54">
        <f t="shared" si="277"/>
        <v>82.207805995957528</v>
      </c>
      <c r="GG29" s="54">
        <f t="shared" si="277"/>
        <v>82.656658652351226</v>
      </c>
      <c r="GH29" s="54">
        <f t="shared" si="277"/>
        <v>83.105511308744923</v>
      </c>
      <c r="GI29" s="54">
        <f t="shared" si="277"/>
        <v>83.55436396513862</v>
      </c>
      <c r="GJ29" s="54">
        <f t="shared" si="277"/>
        <v>84.003216621532317</v>
      </c>
      <c r="GK29" s="54">
        <f t="shared" si="277"/>
        <v>84.452069277926014</v>
      </c>
      <c r="GL29" s="54">
        <f t="shared" si="277"/>
        <v>84.900921934319712</v>
      </c>
      <c r="GM29" s="54">
        <f t="shared" si="277"/>
        <v>85.349774590713409</v>
      </c>
      <c r="GN29" s="54">
        <f t="shared" si="277"/>
        <v>85.798627247107106</v>
      </c>
      <c r="GO29" s="54">
        <f t="shared" si="277"/>
        <v>86.247479903500803</v>
      </c>
      <c r="GP29" s="54">
        <f t="shared" si="277"/>
        <v>86.6963325598945</v>
      </c>
      <c r="GQ29" s="54">
        <f t="shared" si="277"/>
        <v>87.145185216288198</v>
      </c>
      <c r="GR29" s="54">
        <f t="shared" si="277"/>
        <v>87.594037872681895</v>
      </c>
    </row>
    <row r="30" spans="1:201" x14ac:dyDescent="0.25">
      <c r="A30" s="30" t="s">
        <v>74</v>
      </c>
      <c r="B30" s="54">
        <f t="shared" si="243"/>
        <v>0.61640679077231775</v>
      </c>
      <c r="C30" s="54">
        <f t="shared" si="243"/>
        <v>0.61640679077231775</v>
      </c>
      <c r="D30" s="54">
        <f t="shared" si="243"/>
        <v>0.61640679077231775</v>
      </c>
      <c r="E30" s="54">
        <f t="shared" si="243"/>
        <v>0.61640679077231775</v>
      </c>
      <c r="F30" s="54">
        <f t="shared" si="243"/>
        <v>0.61640679077231775</v>
      </c>
      <c r="G30" s="54">
        <f t="shared" si="243"/>
        <v>0.61640679077231775</v>
      </c>
      <c r="H30" s="68">
        <f>VLOOKUP(H$26,Data_Enersys_VRLA!$A$56:$E$75,4)</f>
        <v>0.61640679077231775</v>
      </c>
      <c r="I30" s="68">
        <f>VLOOKUP(I$26,Data_Enersys_VRLA!$A$56:$E$75,4)</f>
        <v>0.6071573855517256</v>
      </c>
      <c r="J30" s="68">
        <f>VLOOKUP(J$26,Data_Enersys_VRLA!$A$56:$E$75,4)</f>
        <v>0.71397972297586743</v>
      </c>
      <c r="K30" s="69">
        <f t="shared" si="244"/>
        <v>0.86914603899523946</v>
      </c>
      <c r="L30" s="68">
        <f>VLOOKUP(L$26,Data_Enersys_VRLA!$A$56:$E$75,4)</f>
        <v>1.0243123550146116</v>
      </c>
      <c r="M30" s="69">
        <f t="shared" si="245"/>
        <v>1.2166538478988274</v>
      </c>
      <c r="N30" s="69">
        <f t="shared" si="246"/>
        <v>1.4089953407830433</v>
      </c>
      <c r="O30" s="68">
        <f>VLOOKUP(O$26,Data_Enersys_VRLA!$A$56:$E$75,4)</f>
        <v>1.6013368336672591</v>
      </c>
      <c r="P30" s="54">
        <f t="shared" si="247"/>
        <v>2.6651123738417457</v>
      </c>
      <c r="Q30" s="68">
        <f>VLOOKUP(Q$26,Data_Enersys_VRLA!$A$56:$E$75,4)</f>
        <v>3.7288879140162319</v>
      </c>
      <c r="R30" s="68">
        <f>VLOOKUP(R$26,Data_Enersys_VRLA!$A$56:$E$75,4)</f>
        <v>5.7662498007251912</v>
      </c>
      <c r="S30" s="54">
        <f t="shared" si="248"/>
        <v>6.269120422881457</v>
      </c>
      <c r="T30" s="68">
        <f>VLOOKUP(T$26,Data_Enersys_VRLA!$A$56:$E$75,4)</f>
        <v>6.7719910450377236</v>
      </c>
      <c r="U30" s="54">
        <f t="shared" si="249"/>
        <v>7.2514240393766771</v>
      </c>
      <c r="V30" s="68">
        <f>VLOOKUP(V$26,Data_Enersys_VRLA!$A$56:$E$75,4)</f>
        <v>7.7308570337156306</v>
      </c>
      <c r="W30" s="54">
        <f t="shared" si="250"/>
        <v>8.2244028758321743</v>
      </c>
      <c r="X30" s="68">
        <f>VLOOKUP(X$26,Data_Enersys_VRLA!$A$56:$E$75,4)</f>
        <v>8.7179487179487172</v>
      </c>
      <c r="Y30" s="54">
        <f t="shared" si="251"/>
        <v>9.2022792022792004</v>
      </c>
      <c r="Z30" s="68">
        <f>VLOOKUP(Z$26,Data_Enersys_VRLA!$A$56:$E$75,4)</f>
        <v>9.6866096866096854</v>
      </c>
      <c r="AA30" s="54">
        <f t="shared" si="252"/>
        <v>10.153680692964979</v>
      </c>
      <c r="AB30" s="68">
        <f>VLOOKUP(AB$26,Data_Enersys_VRLA!$A$56:$E$75,4)</f>
        <v>10.620751699320273</v>
      </c>
      <c r="AC30" s="54">
        <f t="shared" si="253"/>
        <v>11.063877021898177</v>
      </c>
      <c r="AD30" s="54">
        <f t="shared" si="254"/>
        <v>11.507002344476081</v>
      </c>
      <c r="AE30" s="54">
        <f t="shared" si="255"/>
        <v>11.950127667053986</v>
      </c>
      <c r="AF30" s="54">
        <f t="shared" si="256"/>
        <v>12.39325298963189</v>
      </c>
      <c r="AG30" s="54">
        <f t="shared" si="257"/>
        <v>12.836378312209792</v>
      </c>
      <c r="AH30" s="54">
        <f t="shared" si="258"/>
        <v>13.279503634787698</v>
      </c>
      <c r="AI30" s="54">
        <f t="shared" si="259"/>
        <v>13.7226289573656</v>
      </c>
      <c r="AJ30" s="54">
        <f t="shared" si="260"/>
        <v>14.165754279943505</v>
      </c>
      <c r="AK30" s="54">
        <f t="shared" si="261"/>
        <v>14.608879602521409</v>
      </c>
      <c r="AL30" s="54">
        <f t="shared" si="262"/>
        <v>15.052004925099313</v>
      </c>
      <c r="AM30" s="54">
        <f t="shared" si="263"/>
        <v>15.495130247677217</v>
      </c>
      <c r="AN30" s="54">
        <f t="shared" si="264"/>
        <v>15.938255570255121</v>
      </c>
      <c r="AO30" s="54">
        <f t="shared" si="265"/>
        <v>16.381380892833025</v>
      </c>
      <c r="AP30" s="54">
        <f t="shared" si="266"/>
        <v>16.824506215410928</v>
      </c>
      <c r="AQ30" s="54">
        <f t="shared" si="267"/>
        <v>17.267631537988834</v>
      </c>
      <c r="AR30" s="54">
        <f t="shared" si="268"/>
        <v>17.710756860566736</v>
      </c>
      <c r="AS30" s="54">
        <f t="shared" si="269"/>
        <v>18.153882183144642</v>
      </c>
      <c r="AT30" s="54">
        <f t="shared" si="270"/>
        <v>18.597007505722544</v>
      </c>
      <c r="AU30" s="54">
        <f t="shared" si="271"/>
        <v>19.04013282830045</v>
      </c>
      <c r="AV30" s="68">
        <f>VLOOKUP(AV$26,Data_Enersys_VRLA!$A$56:$E$75,4)</f>
        <v>19.483258150878353</v>
      </c>
      <c r="AW30" s="54">
        <f t="shared" ref="AW30" si="278">AV30+($AV30-$AU30)</f>
        <v>19.926383473456255</v>
      </c>
      <c r="AX30" s="54">
        <f t="shared" si="275"/>
        <v>20.369508796034157</v>
      </c>
      <c r="AY30" s="54">
        <f t="shared" si="275"/>
        <v>20.81263411861206</v>
      </c>
      <c r="AZ30" s="54">
        <f t="shared" si="275"/>
        <v>21.255759441189962</v>
      </c>
      <c r="BA30" s="54">
        <f t="shared" si="275"/>
        <v>21.698884763767865</v>
      </c>
      <c r="BB30" s="54">
        <f t="shared" si="275"/>
        <v>22.142010086345767</v>
      </c>
      <c r="BC30" s="54">
        <f t="shared" si="275"/>
        <v>22.585135408923669</v>
      </c>
      <c r="BD30" s="54">
        <f t="shared" si="275"/>
        <v>23.028260731501572</v>
      </c>
      <c r="BE30" s="54">
        <f t="shared" si="275"/>
        <v>23.471386054079474</v>
      </c>
      <c r="BF30" s="54">
        <f t="shared" si="275"/>
        <v>23.914511376657376</v>
      </c>
      <c r="BG30" s="54">
        <f t="shared" si="275"/>
        <v>24.357636699235279</v>
      </c>
      <c r="BH30" s="54">
        <f t="shared" si="275"/>
        <v>24.800762021813181</v>
      </c>
      <c r="BI30" s="54">
        <f t="shared" si="275"/>
        <v>25.243887344391084</v>
      </c>
      <c r="BJ30" s="54">
        <f t="shared" si="275"/>
        <v>25.687012666968986</v>
      </c>
      <c r="BK30" s="54">
        <f t="shared" si="275"/>
        <v>26.130137989546888</v>
      </c>
      <c r="BL30" s="54">
        <f t="shared" si="275"/>
        <v>26.573263312124791</v>
      </c>
      <c r="BM30" s="54">
        <f t="shared" si="275"/>
        <v>27.016388634702693</v>
      </c>
      <c r="BN30" s="54">
        <f t="shared" si="275"/>
        <v>27.459513957280596</v>
      </c>
      <c r="BO30" s="54">
        <f t="shared" si="275"/>
        <v>27.902639279858498</v>
      </c>
      <c r="BP30" s="54">
        <f t="shared" si="275"/>
        <v>28.3457646024364</v>
      </c>
      <c r="BQ30" s="54">
        <f t="shared" si="275"/>
        <v>28.788889925014303</v>
      </c>
      <c r="BR30" s="54">
        <f t="shared" si="275"/>
        <v>29.232015247592205</v>
      </c>
      <c r="BS30" s="54">
        <f t="shared" si="275"/>
        <v>29.675140570170107</v>
      </c>
      <c r="BT30" s="54">
        <f t="shared" si="275"/>
        <v>30.11826589274801</v>
      </c>
      <c r="BU30" s="54">
        <f t="shared" si="275"/>
        <v>30.561391215325912</v>
      </c>
      <c r="BV30" s="54">
        <f t="shared" si="275"/>
        <v>31.004516537903815</v>
      </c>
      <c r="BW30" s="54">
        <f t="shared" si="275"/>
        <v>31.447641860481717</v>
      </c>
      <c r="BX30" s="54">
        <f t="shared" si="275"/>
        <v>31.890767183059619</v>
      </c>
      <c r="BY30" s="54">
        <f t="shared" si="275"/>
        <v>32.333892505637522</v>
      </c>
      <c r="BZ30" s="54">
        <f t="shared" si="275"/>
        <v>32.777017828215421</v>
      </c>
      <c r="CA30" s="54">
        <f t="shared" si="275"/>
        <v>33.220143150793319</v>
      </c>
      <c r="CB30" s="54">
        <f t="shared" si="275"/>
        <v>33.663268473371218</v>
      </c>
      <c r="CC30" s="54">
        <f t="shared" si="275"/>
        <v>34.106393795949117</v>
      </c>
      <c r="CD30" s="54">
        <f t="shared" si="275"/>
        <v>34.549519118527016</v>
      </c>
      <c r="CE30" s="54">
        <f t="shared" si="275"/>
        <v>34.992644441104915</v>
      </c>
      <c r="CF30" s="54">
        <f t="shared" si="275"/>
        <v>35.435769763682814</v>
      </c>
      <c r="CG30" s="54">
        <f t="shared" si="275"/>
        <v>35.878895086260712</v>
      </c>
      <c r="CH30" s="54">
        <f t="shared" si="275"/>
        <v>36.322020408838611</v>
      </c>
      <c r="CI30" s="54">
        <f t="shared" si="275"/>
        <v>36.76514573141651</v>
      </c>
      <c r="CJ30" s="54">
        <f t="shared" si="275"/>
        <v>37.208271053994409</v>
      </c>
      <c r="CK30" s="54">
        <f t="shared" si="275"/>
        <v>37.651396376572308</v>
      </c>
      <c r="CL30" s="54">
        <f t="shared" si="275"/>
        <v>38.094521699150206</v>
      </c>
      <c r="CM30" s="54">
        <f t="shared" si="275"/>
        <v>38.537647021728105</v>
      </c>
      <c r="CN30" s="54">
        <f t="shared" si="275"/>
        <v>38.980772344306004</v>
      </c>
      <c r="CO30" s="54">
        <f t="shared" si="275"/>
        <v>39.423897666883903</v>
      </c>
      <c r="CP30" s="54">
        <f t="shared" si="275"/>
        <v>39.867022989461802</v>
      </c>
      <c r="CQ30" s="54">
        <f t="shared" si="275"/>
        <v>40.310148312039701</v>
      </c>
      <c r="CR30" s="54">
        <f t="shared" si="275"/>
        <v>40.753273634617599</v>
      </c>
      <c r="CS30" s="54">
        <f t="shared" si="275"/>
        <v>41.196398957195498</v>
      </c>
      <c r="CT30" s="54">
        <f t="shared" si="275"/>
        <v>41.639524279773397</v>
      </c>
      <c r="CU30" s="54">
        <f t="shared" si="275"/>
        <v>42.082649602351296</v>
      </c>
      <c r="CV30" s="54">
        <f t="shared" si="275"/>
        <v>42.525774924929195</v>
      </c>
      <c r="CW30" s="54">
        <f t="shared" si="275"/>
        <v>42.968900247507094</v>
      </c>
      <c r="CX30" s="54">
        <f t="shared" si="275"/>
        <v>43.412025570084992</v>
      </c>
      <c r="CY30" s="54">
        <f t="shared" si="275"/>
        <v>43.855150892662891</v>
      </c>
      <c r="CZ30" s="54">
        <f t="shared" si="275"/>
        <v>44.29827621524079</v>
      </c>
      <c r="DA30" s="54">
        <f t="shared" si="275"/>
        <v>44.741401537818689</v>
      </c>
      <c r="DB30" s="54">
        <f t="shared" si="275"/>
        <v>45.184526860396588</v>
      </c>
      <c r="DC30" s="54">
        <f t="shared" si="275"/>
        <v>45.627652182974487</v>
      </c>
      <c r="DD30" s="54">
        <f t="shared" si="275"/>
        <v>46.070777505552385</v>
      </c>
      <c r="DE30" s="54">
        <f t="shared" si="275"/>
        <v>46.513902828130284</v>
      </c>
      <c r="DF30" s="54">
        <f t="shared" si="275"/>
        <v>46.957028150708183</v>
      </c>
      <c r="DG30" s="54">
        <f t="shared" si="275"/>
        <v>47.400153473286082</v>
      </c>
      <c r="DH30" s="54">
        <f t="shared" si="275"/>
        <v>47.843278795863981</v>
      </c>
      <c r="DI30" s="54">
        <f t="shared" si="276"/>
        <v>48.28640411844188</v>
      </c>
      <c r="DJ30" s="54">
        <f t="shared" si="273"/>
        <v>48.729529441019778</v>
      </c>
      <c r="DK30" s="54">
        <f t="shared" si="273"/>
        <v>49.172654763597677</v>
      </c>
      <c r="DL30" s="54">
        <f t="shared" si="273"/>
        <v>49.615780086175576</v>
      </c>
      <c r="DM30" s="54">
        <f t="shared" si="273"/>
        <v>50.058905408753475</v>
      </c>
      <c r="DN30" s="54">
        <f t="shared" si="273"/>
        <v>50.502030731331374</v>
      </c>
      <c r="DO30" s="54">
        <f t="shared" si="273"/>
        <v>50.945156053909272</v>
      </c>
      <c r="DP30" s="54">
        <f t="shared" si="273"/>
        <v>51.388281376487171</v>
      </c>
      <c r="DQ30" s="54">
        <f t="shared" si="273"/>
        <v>51.83140669906507</v>
      </c>
      <c r="DR30" s="54">
        <f t="shared" si="273"/>
        <v>52.274532021642969</v>
      </c>
      <c r="DS30" s="54">
        <f t="shared" si="273"/>
        <v>52.717657344220868</v>
      </c>
      <c r="DT30" s="54">
        <f t="shared" si="273"/>
        <v>53.160782666798767</v>
      </c>
      <c r="DU30" s="54">
        <f t="shared" si="273"/>
        <v>53.603907989376665</v>
      </c>
      <c r="DV30" s="54">
        <f t="shared" si="273"/>
        <v>54.047033311954564</v>
      </c>
      <c r="DW30" s="54">
        <f t="shared" si="273"/>
        <v>54.490158634532463</v>
      </c>
      <c r="DX30" s="54">
        <f t="shared" si="273"/>
        <v>54.933283957110362</v>
      </c>
      <c r="DY30" s="54">
        <f t="shared" si="273"/>
        <v>55.376409279688261</v>
      </c>
      <c r="DZ30" s="54">
        <f t="shared" si="273"/>
        <v>55.81953460226616</v>
      </c>
      <c r="EA30" s="54">
        <f t="shared" si="273"/>
        <v>56.262659924844058</v>
      </c>
      <c r="EB30" s="54">
        <f t="shared" si="273"/>
        <v>56.705785247421957</v>
      </c>
      <c r="EC30" s="54">
        <f t="shared" si="273"/>
        <v>57.148910569999856</v>
      </c>
      <c r="ED30" s="54">
        <f t="shared" si="273"/>
        <v>57.592035892577755</v>
      </c>
      <c r="EE30" s="54">
        <f t="shared" si="273"/>
        <v>58.035161215155654</v>
      </c>
      <c r="EF30" s="54">
        <f t="shared" si="273"/>
        <v>58.478286537733553</v>
      </c>
      <c r="EG30" s="54">
        <f t="shared" si="273"/>
        <v>58.921411860311451</v>
      </c>
      <c r="EH30" s="54">
        <f t="shared" si="273"/>
        <v>59.36453718288935</v>
      </c>
      <c r="EI30" s="54">
        <f t="shared" si="273"/>
        <v>59.807662505467249</v>
      </c>
      <c r="EJ30" s="54">
        <f t="shared" si="273"/>
        <v>60.250787828045148</v>
      </c>
      <c r="EK30" s="54">
        <f t="shared" si="273"/>
        <v>60.693913150623047</v>
      </c>
      <c r="EL30" s="54">
        <f t="shared" si="273"/>
        <v>61.137038473200946</v>
      </c>
      <c r="EM30" s="54">
        <f t="shared" si="273"/>
        <v>61.580163795778844</v>
      </c>
      <c r="EN30" s="54">
        <f t="shared" si="273"/>
        <v>62.023289118356743</v>
      </c>
      <c r="EO30" s="54">
        <f t="shared" si="273"/>
        <v>62.466414440934642</v>
      </c>
      <c r="EP30" s="54">
        <f t="shared" si="273"/>
        <v>62.909539763512541</v>
      </c>
      <c r="EQ30" s="54">
        <f t="shared" si="273"/>
        <v>63.35266508609044</v>
      </c>
      <c r="ER30" s="54">
        <f t="shared" si="273"/>
        <v>63.795790408668339</v>
      </c>
      <c r="ES30" s="54">
        <f t="shared" si="273"/>
        <v>64.238915731246237</v>
      </c>
      <c r="ET30" s="54">
        <f t="shared" si="273"/>
        <v>64.682041053824136</v>
      </c>
      <c r="EU30" s="54">
        <f t="shared" si="273"/>
        <v>65.125166376402035</v>
      </c>
      <c r="EV30" s="54">
        <f t="shared" si="273"/>
        <v>65.568291698979934</v>
      </c>
      <c r="EW30" s="54">
        <f t="shared" si="273"/>
        <v>66.011417021557833</v>
      </c>
      <c r="EX30" s="54">
        <f t="shared" si="273"/>
        <v>66.454542344135731</v>
      </c>
      <c r="EY30" s="54">
        <f t="shared" si="273"/>
        <v>66.89766766671363</v>
      </c>
      <c r="EZ30" s="54">
        <f t="shared" si="273"/>
        <v>67.340792989291529</v>
      </c>
      <c r="FA30" s="54">
        <f t="shared" si="273"/>
        <v>67.783918311869428</v>
      </c>
      <c r="FB30" s="54">
        <f t="shared" si="273"/>
        <v>68.227043634447327</v>
      </c>
      <c r="FC30" s="54">
        <f t="shared" si="273"/>
        <v>68.670168957025226</v>
      </c>
      <c r="FD30" s="54">
        <f t="shared" si="273"/>
        <v>69.113294279603124</v>
      </c>
      <c r="FE30" s="54">
        <f t="shared" si="273"/>
        <v>69.556419602181023</v>
      </c>
      <c r="FF30" s="54">
        <f t="shared" si="273"/>
        <v>69.999544924758922</v>
      </c>
      <c r="FG30" s="54">
        <f t="shared" si="273"/>
        <v>70.442670247336821</v>
      </c>
      <c r="FH30" s="54">
        <f t="shared" si="273"/>
        <v>70.88579556991472</v>
      </c>
      <c r="FI30" s="54">
        <f t="shared" si="273"/>
        <v>71.328920892492619</v>
      </c>
      <c r="FJ30" s="54">
        <f t="shared" si="273"/>
        <v>71.772046215070517</v>
      </c>
      <c r="FK30" s="54">
        <f t="shared" si="273"/>
        <v>72.215171537648416</v>
      </c>
      <c r="FL30" s="54">
        <f t="shared" si="273"/>
        <v>72.658296860226315</v>
      </c>
      <c r="FM30" s="54">
        <f t="shared" si="273"/>
        <v>73.101422182804214</v>
      </c>
      <c r="FN30" s="54">
        <f t="shared" si="273"/>
        <v>73.544547505382113</v>
      </c>
      <c r="FO30" s="54">
        <f t="shared" si="273"/>
        <v>73.987672827960012</v>
      </c>
      <c r="FP30" s="54">
        <f t="shared" si="273"/>
        <v>74.43079815053791</v>
      </c>
      <c r="FQ30" s="54">
        <f t="shared" si="273"/>
        <v>74.873923473115809</v>
      </c>
      <c r="FR30" s="54">
        <f t="shared" si="273"/>
        <v>75.317048795693708</v>
      </c>
      <c r="FS30" s="54">
        <f t="shared" si="273"/>
        <v>75.760174118271607</v>
      </c>
      <c r="FT30" s="54">
        <f t="shared" si="273"/>
        <v>76.203299440849506</v>
      </c>
      <c r="FU30" s="54">
        <f t="shared" si="273"/>
        <v>76.646424763427405</v>
      </c>
      <c r="FV30" s="54">
        <f t="shared" ref="FV30:GR30" si="279">FU30+($AV30-$AU30)</f>
        <v>77.089550086005303</v>
      </c>
      <c r="FW30" s="54">
        <f t="shared" si="279"/>
        <v>77.532675408583202</v>
      </c>
      <c r="FX30" s="54">
        <f t="shared" si="279"/>
        <v>77.975800731161101</v>
      </c>
      <c r="FY30" s="54">
        <f t="shared" si="279"/>
        <v>78.418926053739</v>
      </c>
      <c r="FZ30" s="54">
        <f t="shared" si="279"/>
        <v>78.862051376316899</v>
      </c>
      <c r="GA30" s="54">
        <f t="shared" si="279"/>
        <v>79.305176698894797</v>
      </c>
      <c r="GB30" s="54">
        <f t="shared" si="279"/>
        <v>79.748302021472696</v>
      </c>
      <c r="GC30" s="54">
        <f t="shared" si="279"/>
        <v>80.191427344050595</v>
      </c>
      <c r="GD30" s="54">
        <f t="shared" si="279"/>
        <v>80.634552666628494</v>
      </c>
      <c r="GE30" s="54">
        <f t="shared" si="279"/>
        <v>81.077677989206393</v>
      </c>
      <c r="GF30" s="54">
        <f t="shared" si="279"/>
        <v>81.520803311784292</v>
      </c>
      <c r="GG30" s="54">
        <f t="shared" si="279"/>
        <v>81.96392863436219</v>
      </c>
      <c r="GH30" s="54">
        <f t="shared" si="279"/>
        <v>82.407053956940089</v>
      </c>
      <c r="GI30" s="54">
        <f t="shared" si="279"/>
        <v>82.850179279517988</v>
      </c>
      <c r="GJ30" s="54">
        <f t="shared" si="279"/>
        <v>83.293304602095887</v>
      </c>
      <c r="GK30" s="54">
        <f t="shared" si="279"/>
        <v>83.736429924673786</v>
      </c>
      <c r="GL30" s="54">
        <f t="shared" si="279"/>
        <v>84.179555247251685</v>
      </c>
      <c r="GM30" s="54">
        <f t="shared" si="279"/>
        <v>84.622680569829583</v>
      </c>
      <c r="GN30" s="54">
        <f t="shared" si="279"/>
        <v>85.065805892407482</v>
      </c>
      <c r="GO30" s="54">
        <f t="shared" si="279"/>
        <v>85.508931214985381</v>
      </c>
      <c r="GP30" s="54">
        <f t="shared" si="279"/>
        <v>85.95205653756328</v>
      </c>
      <c r="GQ30" s="54">
        <f t="shared" si="279"/>
        <v>86.395181860141179</v>
      </c>
      <c r="GR30" s="54">
        <f t="shared" si="279"/>
        <v>86.838307182719078</v>
      </c>
    </row>
    <row r="31" spans="1:201" x14ac:dyDescent="0.25">
      <c r="A31" s="30" t="s">
        <v>75</v>
      </c>
      <c r="B31" s="54">
        <f t="shared" si="243"/>
        <v>0.60576168633851168</v>
      </c>
      <c r="C31" s="54">
        <f t="shared" si="243"/>
        <v>0.60576168633851168</v>
      </c>
      <c r="D31" s="54">
        <f t="shared" si="243"/>
        <v>0.60576168633851168</v>
      </c>
      <c r="E31" s="54">
        <f t="shared" si="243"/>
        <v>0.60576168633851168</v>
      </c>
      <c r="F31" s="54">
        <f t="shared" si="243"/>
        <v>0.60576168633851168</v>
      </c>
      <c r="G31" s="54">
        <f t="shared" si="243"/>
        <v>0.60576168633851168</v>
      </c>
      <c r="H31" s="68">
        <f>VLOOKUP(H$26,Data_Enersys_VRLA!$A$81:$E$100,4)</f>
        <v>0.60576168633851168</v>
      </c>
      <c r="I31" s="68">
        <f>VLOOKUP(I$26,Data_Enersys_VRLA!$A$81:$E$100,4)</f>
        <v>0.59667201473214604</v>
      </c>
      <c r="J31" s="68">
        <f>VLOOKUP(J$26,Data_Enersys_VRLA!$A$81:$E$100,4)</f>
        <v>0.70452303790333948</v>
      </c>
      <c r="K31" s="69">
        <f t="shared" si="244"/>
        <v>0.86168586943562286</v>
      </c>
      <c r="L31" s="68">
        <f>VLOOKUP(L$26,Data_Enersys_VRLA!$A$81:$E$100,4)</f>
        <v>1.0188487009679061</v>
      </c>
      <c r="M31" s="69">
        <f t="shared" si="245"/>
        <v>1.2157151232512098</v>
      </c>
      <c r="N31" s="69">
        <f t="shared" si="246"/>
        <v>1.4125815455345136</v>
      </c>
      <c r="O31" s="68">
        <f>VLOOKUP(O$26,Data_Enersys_VRLA!$A$81:$E$100,4)</f>
        <v>1.6094479678178173</v>
      </c>
      <c r="P31" s="54">
        <f t="shared" si="247"/>
        <v>2.6666658913213972</v>
      </c>
      <c r="Q31" s="68">
        <f>VLOOKUP(Q$26,Data_Enersys_VRLA!$A$81:$E$100,4)</f>
        <v>3.7238838148249775</v>
      </c>
      <c r="R31" s="68">
        <f>VLOOKUP(R$26,Data_Enersys_VRLA!$A$81:$E$100,4)</f>
        <v>5.7602464172783145</v>
      </c>
      <c r="S31" s="54">
        <f t="shared" si="248"/>
        <v>6.2585376298456428</v>
      </c>
      <c r="T31" s="68">
        <f>VLOOKUP(T$26,Data_Enersys_VRLA!$A$81:$E$100,4)</f>
        <v>6.756828842412971</v>
      </c>
      <c r="U31" s="54">
        <f t="shared" si="249"/>
        <v>7.2375518430589523</v>
      </c>
      <c r="V31" s="68">
        <f>VLOOKUP(V$26,Data_Enersys_VRLA!$A$81:$E$100,4)</f>
        <v>7.7182748437049344</v>
      </c>
      <c r="W31" s="54">
        <f t="shared" si="250"/>
        <v>8.189621752336798</v>
      </c>
      <c r="X31" s="68">
        <f>VLOOKUP(X$26,Data_Enersys_VRLA!$A$81:$E$100,4)</f>
        <v>8.6609686609686616</v>
      </c>
      <c r="Y31" s="54">
        <f t="shared" si="251"/>
        <v>9.1302822337305098</v>
      </c>
      <c r="Z31" s="68">
        <f>VLOOKUP(Z$26,Data_Enersys_VRLA!$A$81:$E$100,4)</f>
        <v>9.5995958064923581</v>
      </c>
      <c r="AA31" s="54">
        <f t="shared" si="252"/>
        <v>10.061206853179719</v>
      </c>
      <c r="AB31" s="68">
        <f>VLOOKUP(AB$26,Data_Enersys_VRLA!$A$81:$E$100,4)</f>
        <v>10.52281789986708</v>
      </c>
      <c r="AC31" s="54">
        <f t="shared" si="253"/>
        <v>10.960400426396207</v>
      </c>
      <c r="AD31" s="54">
        <f t="shared" si="254"/>
        <v>11.397982952925332</v>
      </c>
      <c r="AE31" s="54">
        <f t="shared" si="255"/>
        <v>11.835565479454459</v>
      </c>
      <c r="AF31" s="54">
        <f t="shared" si="256"/>
        <v>12.273148005983584</v>
      </c>
      <c r="AG31" s="54">
        <f t="shared" si="257"/>
        <v>12.710730532512711</v>
      </c>
      <c r="AH31" s="54">
        <f t="shared" si="258"/>
        <v>13.148313059041836</v>
      </c>
      <c r="AI31" s="54">
        <f t="shared" si="259"/>
        <v>13.585895585570963</v>
      </c>
      <c r="AJ31" s="54">
        <f t="shared" si="260"/>
        <v>14.02347811210009</v>
      </c>
      <c r="AK31" s="54">
        <f t="shared" si="261"/>
        <v>14.461060638629215</v>
      </c>
      <c r="AL31" s="54">
        <f t="shared" si="262"/>
        <v>14.89864316515834</v>
      </c>
      <c r="AM31" s="54">
        <f t="shared" si="263"/>
        <v>15.336225691687467</v>
      </c>
      <c r="AN31" s="54">
        <f t="shared" si="264"/>
        <v>15.773808218216594</v>
      </c>
      <c r="AO31" s="54">
        <f t="shared" si="265"/>
        <v>16.211390744745721</v>
      </c>
      <c r="AP31" s="54">
        <f t="shared" si="266"/>
        <v>16.648973271274844</v>
      </c>
      <c r="AQ31" s="54">
        <f t="shared" si="267"/>
        <v>17.086555797803971</v>
      </c>
      <c r="AR31" s="54">
        <f t="shared" si="268"/>
        <v>17.524138324333098</v>
      </c>
      <c r="AS31" s="54">
        <f t="shared" si="269"/>
        <v>17.961720850862221</v>
      </c>
      <c r="AT31" s="54">
        <f t="shared" si="270"/>
        <v>18.399303377391348</v>
      </c>
      <c r="AU31" s="54">
        <f t="shared" si="271"/>
        <v>18.836885903920475</v>
      </c>
      <c r="AV31" s="68">
        <f>VLOOKUP(AV$26,Data_Enersys_VRLA!$A$81:$E$100,4)</f>
        <v>19.274468430449602</v>
      </c>
      <c r="AW31" s="54">
        <f t="shared" ref="AW31" si="280">AV31+($AV31-$AU31)</f>
        <v>19.712050956978729</v>
      </c>
      <c r="AX31" s="54">
        <f t="shared" si="275"/>
        <v>20.149633483507856</v>
      </c>
      <c r="AY31" s="54">
        <f t="shared" si="275"/>
        <v>20.587216010036983</v>
      </c>
      <c r="AZ31" s="54">
        <f t="shared" si="275"/>
        <v>21.024798536566109</v>
      </c>
      <c r="BA31" s="54">
        <f t="shared" si="275"/>
        <v>21.462381063095236</v>
      </c>
      <c r="BB31" s="54">
        <f t="shared" si="275"/>
        <v>21.899963589624363</v>
      </c>
      <c r="BC31" s="54">
        <f t="shared" si="275"/>
        <v>22.33754611615349</v>
      </c>
      <c r="BD31" s="54">
        <f t="shared" si="275"/>
        <v>22.775128642682617</v>
      </c>
      <c r="BE31" s="54">
        <f t="shared" si="275"/>
        <v>23.212711169211744</v>
      </c>
      <c r="BF31" s="54">
        <f t="shared" si="275"/>
        <v>23.650293695740871</v>
      </c>
      <c r="BG31" s="54">
        <f t="shared" si="275"/>
        <v>24.087876222269998</v>
      </c>
      <c r="BH31" s="54">
        <f t="shared" si="275"/>
        <v>24.525458748799124</v>
      </c>
      <c r="BI31" s="54">
        <f t="shared" si="275"/>
        <v>24.963041275328251</v>
      </c>
      <c r="BJ31" s="54">
        <f t="shared" si="275"/>
        <v>25.400623801857378</v>
      </c>
      <c r="BK31" s="54">
        <f t="shared" si="275"/>
        <v>25.838206328386505</v>
      </c>
      <c r="BL31" s="54">
        <f t="shared" si="275"/>
        <v>26.275788854915632</v>
      </c>
      <c r="BM31" s="54">
        <f t="shared" si="275"/>
        <v>26.713371381444759</v>
      </c>
      <c r="BN31" s="54">
        <f t="shared" si="275"/>
        <v>27.150953907973886</v>
      </c>
      <c r="BO31" s="54">
        <f t="shared" si="275"/>
        <v>27.588536434503013</v>
      </c>
      <c r="BP31" s="54">
        <f t="shared" si="275"/>
        <v>28.02611896103214</v>
      </c>
      <c r="BQ31" s="54">
        <f t="shared" si="275"/>
        <v>28.463701487561266</v>
      </c>
      <c r="BR31" s="54">
        <f t="shared" si="275"/>
        <v>28.901284014090393</v>
      </c>
      <c r="BS31" s="54">
        <f t="shared" si="275"/>
        <v>29.33886654061952</v>
      </c>
      <c r="BT31" s="54">
        <f t="shared" si="275"/>
        <v>29.776449067148647</v>
      </c>
      <c r="BU31" s="54">
        <f t="shared" si="275"/>
        <v>30.214031593677774</v>
      </c>
      <c r="BV31" s="54">
        <f t="shared" si="275"/>
        <v>30.651614120206901</v>
      </c>
      <c r="BW31" s="54">
        <f t="shared" si="275"/>
        <v>31.089196646736028</v>
      </c>
      <c r="BX31" s="54">
        <f t="shared" si="275"/>
        <v>31.526779173265155</v>
      </c>
      <c r="BY31" s="54">
        <f t="shared" si="275"/>
        <v>31.964361699794281</v>
      </c>
      <c r="BZ31" s="54">
        <f t="shared" si="275"/>
        <v>32.401944226323408</v>
      </c>
      <c r="CA31" s="54">
        <f t="shared" si="275"/>
        <v>32.839526752852535</v>
      </c>
      <c r="CB31" s="54">
        <f t="shared" si="275"/>
        <v>33.277109279381662</v>
      </c>
      <c r="CC31" s="54">
        <f t="shared" si="275"/>
        <v>33.714691805910789</v>
      </c>
      <c r="CD31" s="54">
        <f t="shared" si="275"/>
        <v>34.152274332439916</v>
      </c>
      <c r="CE31" s="54">
        <f t="shared" si="275"/>
        <v>34.589856858969043</v>
      </c>
      <c r="CF31" s="54">
        <f t="shared" si="275"/>
        <v>35.02743938549817</v>
      </c>
      <c r="CG31" s="54">
        <f t="shared" si="275"/>
        <v>35.465021912027296</v>
      </c>
      <c r="CH31" s="54">
        <f t="shared" si="275"/>
        <v>35.902604438556423</v>
      </c>
      <c r="CI31" s="54">
        <f t="shared" si="275"/>
        <v>36.34018696508555</v>
      </c>
      <c r="CJ31" s="54">
        <f t="shared" si="275"/>
        <v>36.777769491614677</v>
      </c>
      <c r="CK31" s="54">
        <f t="shared" si="275"/>
        <v>37.215352018143804</v>
      </c>
      <c r="CL31" s="54">
        <f t="shared" si="275"/>
        <v>37.652934544672931</v>
      </c>
      <c r="CM31" s="54">
        <f t="shared" si="275"/>
        <v>38.090517071202058</v>
      </c>
      <c r="CN31" s="54">
        <f t="shared" si="275"/>
        <v>38.528099597731185</v>
      </c>
      <c r="CO31" s="54">
        <f t="shared" si="275"/>
        <v>38.965682124260312</v>
      </c>
      <c r="CP31" s="54">
        <f t="shared" si="275"/>
        <v>39.403264650789438</v>
      </c>
      <c r="CQ31" s="54">
        <f t="shared" si="275"/>
        <v>39.840847177318565</v>
      </c>
      <c r="CR31" s="54">
        <f t="shared" si="275"/>
        <v>40.278429703847692</v>
      </c>
      <c r="CS31" s="54">
        <f t="shared" si="275"/>
        <v>40.716012230376819</v>
      </c>
      <c r="CT31" s="54">
        <f t="shared" si="275"/>
        <v>41.153594756905946</v>
      </c>
      <c r="CU31" s="54">
        <f t="shared" si="275"/>
        <v>41.591177283435073</v>
      </c>
      <c r="CV31" s="54">
        <f t="shared" si="275"/>
        <v>42.0287598099642</v>
      </c>
      <c r="CW31" s="54">
        <f t="shared" si="275"/>
        <v>42.466342336493327</v>
      </c>
      <c r="CX31" s="54">
        <f t="shared" si="275"/>
        <v>42.903924863022453</v>
      </c>
      <c r="CY31" s="54">
        <f t="shared" si="275"/>
        <v>43.34150738955158</v>
      </c>
      <c r="CZ31" s="54">
        <f t="shared" si="275"/>
        <v>43.779089916080707</v>
      </c>
      <c r="DA31" s="54">
        <f t="shared" si="275"/>
        <v>44.216672442609834</v>
      </c>
      <c r="DB31" s="54">
        <f t="shared" si="275"/>
        <v>44.654254969138961</v>
      </c>
      <c r="DC31" s="54">
        <f t="shared" si="275"/>
        <v>45.091837495668088</v>
      </c>
      <c r="DD31" s="54">
        <f t="shared" si="275"/>
        <v>45.529420022197215</v>
      </c>
      <c r="DE31" s="54">
        <f t="shared" si="275"/>
        <v>45.967002548726342</v>
      </c>
      <c r="DF31" s="54">
        <f t="shared" si="275"/>
        <v>46.404585075255468</v>
      </c>
      <c r="DG31" s="54">
        <f t="shared" si="275"/>
        <v>46.842167601784595</v>
      </c>
      <c r="DH31" s="54">
        <f t="shared" si="275"/>
        <v>47.279750128313722</v>
      </c>
      <c r="DI31" s="54">
        <f t="shared" si="276"/>
        <v>47.717332654842849</v>
      </c>
      <c r="DJ31" s="54">
        <f t="shared" si="273"/>
        <v>48.154915181371976</v>
      </c>
      <c r="DK31" s="54">
        <f t="shared" si="273"/>
        <v>48.592497707901103</v>
      </c>
      <c r="DL31" s="54">
        <f t="shared" si="273"/>
        <v>49.03008023443023</v>
      </c>
      <c r="DM31" s="54">
        <f t="shared" si="273"/>
        <v>49.467662760959357</v>
      </c>
      <c r="DN31" s="54">
        <f t="shared" si="273"/>
        <v>49.905245287488484</v>
      </c>
      <c r="DO31" s="54">
        <f t="shared" si="273"/>
        <v>50.34282781401761</v>
      </c>
      <c r="DP31" s="54">
        <f t="shared" si="273"/>
        <v>50.780410340546737</v>
      </c>
      <c r="DQ31" s="54">
        <f t="shared" si="273"/>
        <v>51.217992867075864</v>
      </c>
      <c r="DR31" s="54">
        <f t="shared" si="273"/>
        <v>51.655575393604991</v>
      </c>
      <c r="DS31" s="54">
        <f t="shared" si="273"/>
        <v>52.093157920134118</v>
      </c>
      <c r="DT31" s="54">
        <f t="shared" si="273"/>
        <v>52.530740446663245</v>
      </c>
      <c r="DU31" s="54">
        <f t="shared" si="273"/>
        <v>52.968322973192372</v>
      </c>
      <c r="DV31" s="54">
        <f t="shared" si="273"/>
        <v>53.405905499721499</v>
      </c>
      <c r="DW31" s="54">
        <f t="shared" si="273"/>
        <v>53.843488026250625</v>
      </c>
      <c r="DX31" s="54">
        <f t="shared" si="273"/>
        <v>54.281070552779752</v>
      </c>
      <c r="DY31" s="54">
        <f t="shared" si="273"/>
        <v>54.718653079308879</v>
      </c>
      <c r="DZ31" s="54">
        <f t="shared" si="273"/>
        <v>55.156235605838006</v>
      </c>
      <c r="EA31" s="54">
        <f t="shared" si="273"/>
        <v>55.593818132367133</v>
      </c>
      <c r="EB31" s="54">
        <f t="shared" si="273"/>
        <v>56.03140065889626</v>
      </c>
      <c r="EC31" s="54">
        <f t="shared" si="273"/>
        <v>56.468983185425387</v>
      </c>
      <c r="ED31" s="54">
        <f t="shared" si="273"/>
        <v>56.906565711954514</v>
      </c>
      <c r="EE31" s="54">
        <f t="shared" si="273"/>
        <v>57.344148238483641</v>
      </c>
      <c r="EF31" s="54">
        <f t="shared" si="273"/>
        <v>57.781730765012767</v>
      </c>
      <c r="EG31" s="54">
        <f t="shared" si="273"/>
        <v>58.219313291541894</v>
      </c>
      <c r="EH31" s="54">
        <f t="shared" si="273"/>
        <v>58.656895818071021</v>
      </c>
      <c r="EI31" s="54">
        <f t="shared" si="273"/>
        <v>59.094478344600148</v>
      </c>
      <c r="EJ31" s="54">
        <f t="shared" si="273"/>
        <v>59.532060871129275</v>
      </c>
      <c r="EK31" s="54">
        <f t="shared" si="273"/>
        <v>59.969643397658402</v>
      </c>
      <c r="EL31" s="54">
        <f t="shared" si="273"/>
        <v>60.407225924187529</v>
      </c>
      <c r="EM31" s="54">
        <f t="shared" si="273"/>
        <v>60.844808450716656</v>
      </c>
      <c r="EN31" s="54">
        <f t="shared" si="273"/>
        <v>61.282390977245782</v>
      </c>
      <c r="EO31" s="54">
        <f t="shared" si="273"/>
        <v>61.719973503774909</v>
      </c>
      <c r="EP31" s="54">
        <f t="shared" si="273"/>
        <v>62.157556030304036</v>
      </c>
      <c r="EQ31" s="54">
        <f t="shared" si="273"/>
        <v>62.595138556833163</v>
      </c>
      <c r="ER31" s="54">
        <f t="shared" si="273"/>
        <v>63.03272108336229</v>
      </c>
      <c r="ES31" s="54">
        <f t="shared" si="273"/>
        <v>63.470303609891417</v>
      </c>
      <c r="ET31" s="54">
        <f t="shared" si="273"/>
        <v>63.907886136420544</v>
      </c>
      <c r="EU31" s="54">
        <f t="shared" si="273"/>
        <v>64.345468662949671</v>
      </c>
      <c r="EV31" s="54">
        <f t="shared" si="273"/>
        <v>64.783051189478797</v>
      </c>
      <c r="EW31" s="54">
        <f t="shared" si="273"/>
        <v>65.220633716007924</v>
      </c>
      <c r="EX31" s="54">
        <f t="shared" si="273"/>
        <v>65.658216242537051</v>
      </c>
      <c r="EY31" s="54">
        <f t="shared" si="273"/>
        <v>66.095798769066178</v>
      </c>
      <c r="EZ31" s="54">
        <f t="shared" si="273"/>
        <v>66.533381295595305</v>
      </c>
      <c r="FA31" s="54">
        <f t="shared" si="273"/>
        <v>66.970963822124432</v>
      </c>
      <c r="FB31" s="54">
        <f t="shared" si="273"/>
        <v>67.408546348653559</v>
      </c>
      <c r="FC31" s="54">
        <f t="shared" si="273"/>
        <v>67.846128875182686</v>
      </c>
      <c r="FD31" s="54">
        <f t="shared" si="273"/>
        <v>68.283711401711813</v>
      </c>
      <c r="FE31" s="54">
        <f t="shared" si="273"/>
        <v>68.721293928240939</v>
      </c>
      <c r="FF31" s="54">
        <f t="shared" si="273"/>
        <v>69.158876454770066</v>
      </c>
      <c r="FG31" s="54">
        <f t="shared" si="273"/>
        <v>69.596458981299193</v>
      </c>
      <c r="FH31" s="54">
        <f t="shared" si="273"/>
        <v>70.03404150782832</v>
      </c>
      <c r="FI31" s="54">
        <f t="shared" si="273"/>
        <v>70.471624034357447</v>
      </c>
      <c r="FJ31" s="54">
        <f t="shared" si="273"/>
        <v>70.909206560886574</v>
      </c>
      <c r="FK31" s="54">
        <f t="shared" si="273"/>
        <v>71.346789087415701</v>
      </c>
      <c r="FL31" s="54">
        <f t="shared" si="273"/>
        <v>71.784371613944828</v>
      </c>
      <c r="FM31" s="54">
        <f t="shared" si="273"/>
        <v>72.221954140473954</v>
      </c>
      <c r="FN31" s="54">
        <f t="shared" si="273"/>
        <v>72.659536667003081</v>
      </c>
      <c r="FO31" s="54">
        <f t="shared" si="273"/>
        <v>73.097119193532208</v>
      </c>
      <c r="FP31" s="54">
        <f t="shared" si="273"/>
        <v>73.534701720061335</v>
      </c>
      <c r="FQ31" s="54">
        <f t="shared" si="273"/>
        <v>73.972284246590462</v>
      </c>
      <c r="FR31" s="54">
        <f t="shared" si="273"/>
        <v>74.409866773119589</v>
      </c>
      <c r="FS31" s="54">
        <f t="shared" si="273"/>
        <v>74.847449299648716</v>
      </c>
      <c r="FT31" s="54">
        <f t="shared" si="273"/>
        <v>75.285031826177843</v>
      </c>
      <c r="FU31" s="54">
        <f t="shared" ref="FU31:GR42" si="281">FT31+($AV31-$AU31)</f>
        <v>75.722614352706969</v>
      </c>
      <c r="FV31" s="54">
        <f t="shared" si="281"/>
        <v>76.160196879236096</v>
      </c>
      <c r="FW31" s="54">
        <f t="shared" si="281"/>
        <v>76.597779405765223</v>
      </c>
      <c r="FX31" s="54">
        <f t="shared" si="281"/>
        <v>77.03536193229435</v>
      </c>
      <c r="FY31" s="54">
        <f t="shared" si="281"/>
        <v>77.472944458823477</v>
      </c>
      <c r="FZ31" s="54">
        <f t="shared" si="281"/>
        <v>77.910526985352604</v>
      </c>
      <c r="GA31" s="54">
        <f t="shared" si="281"/>
        <v>78.348109511881731</v>
      </c>
      <c r="GB31" s="54">
        <f t="shared" si="281"/>
        <v>78.785692038410858</v>
      </c>
      <c r="GC31" s="54">
        <f t="shared" si="281"/>
        <v>79.223274564939985</v>
      </c>
      <c r="GD31" s="54">
        <f t="shared" si="281"/>
        <v>79.660857091469111</v>
      </c>
      <c r="GE31" s="54">
        <f t="shared" si="281"/>
        <v>80.098439617998238</v>
      </c>
      <c r="GF31" s="54">
        <f t="shared" si="281"/>
        <v>80.536022144527365</v>
      </c>
      <c r="GG31" s="54">
        <f t="shared" si="281"/>
        <v>80.973604671056492</v>
      </c>
      <c r="GH31" s="54">
        <f t="shared" si="281"/>
        <v>81.411187197585619</v>
      </c>
      <c r="GI31" s="54">
        <f t="shared" si="281"/>
        <v>81.848769724114746</v>
      </c>
      <c r="GJ31" s="54">
        <f t="shared" si="281"/>
        <v>82.286352250643873</v>
      </c>
      <c r="GK31" s="54">
        <f t="shared" si="281"/>
        <v>82.723934777173</v>
      </c>
      <c r="GL31" s="54">
        <f t="shared" si="281"/>
        <v>83.161517303702126</v>
      </c>
      <c r="GM31" s="54">
        <f t="shared" si="281"/>
        <v>83.599099830231253</v>
      </c>
      <c r="GN31" s="54">
        <f t="shared" si="281"/>
        <v>84.03668235676038</v>
      </c>
      <c r="GO31" s="54">
        <f t="shared" si="281"/>
        <v>84.474264883289507</v>
      </c>
      <c r="GP31" s="54">
        <f t="shared" si="281"/>
        <v>84.911847409818634</v>
      </c>
      <c r="GQ31" s="54">
        <f t="shared" si="281"/>
        <v>85.349429936347761</v>
      </c>
      <c r="GR31" s="54">
        <f t="shared" si="281"/>
        <v>85.787012462876888</v>
      </c>
    </row>
    <row r="32" spans="1:201" x14ac:dyDescent="0.25">
      <c r="A32" s="30" t="s">
        <v>77</v>
      </c>
      <c r="B32" s="54">
        <f t="shared" si="243"/>
        <v>1.6510411104076987</v>
      </c>
      <c r="C32" s="54">
        <f t="shared" si="243"/>
        <v>1.6510411104076987</v>
      </c>
      <c r="D32" s="54">
        <f t="shared" si="243"/>
        <v>1.6510411104076987</v>
      </c>
      <c r="E32" s="54">
        <f t="shared" si="243"/>
        <v>1.6510411104076987</v>
      </c>
      <c r="F32" s="54">
        <f t="shared" si="243"/>
        <v>1.6510411104076987</v>
      </c>
      <c r="G32" s="54">
        <f t="shared" si="243"/>
        <v>1.6510411104076987</v>
      </c>
      <c r="H32" s="68">
        <f>VLOOKUP(H$26,Data_Enersys_VRLA!$A$106:$E$125,4)</f>
        <v>1.6510411104076987</v>
      </c>
      <c r="I32" s="68">
        <f>VLOOKUP(I$26,Data_Enersys_VRLA!$A$106:$E$125,4)</f>
        <v>1.6262666457284833</v>
      </c>
      <c r="J32" s="68">
        <f>VLOOKUP(J$26,Data_Enersys_VRLA!$A$106:$E$125,4)</f>
        <v>1.6141561494305057</v>
      </c>
      <c r="K32" s="69">
        <f t="shared" si="244"/>
        <v>1.7189408393691725</v>
      </c>
      <c r="L32" s="68">
        <f>VLOOKUP(L$26,Data_Enersys_VRLA!$A$106:$E$125,4)</f>
        <v>1.8237255293078394</v>
      </c>
      <c r="M32" s="69">
        <f t="shared" si="245"/>
        <v>1.9740104247249344</v>
      </c>
      <c r="N32" s="69">
        <f t="shared" si="246"/>
        <v>2.1242953201420294</v>
      </c>
      <c r="O32" s="68">
        <f>VLOOKUP(O$26,Data_Enersys_VRLA!$A$106:$E$125,4)</f>
        <v>2.2745802155591242</v>
      </c>
      <c r="P32" s="54">
        <f t="shared" si="247"/>
        <v>3.222605576910377</v>
      </c>
      <c r="Q32" s="68">
        <f>VLOOKUP(Q$26,Data_Enersys_VRLA!$A$106:$E$125,4)</f>
        <v>4.1706309382616293</v>
      </c>
      <c r="R32" s="68">
        <f>VLOOKUP(R$26,Data_Enersys_VRLA!$A$106:$E$125,4)</f>
        <v>6.0344908869758713</v>
      </c>
      <c r="S32" s="54">
        <f t="shared" si="248"/>
        <v>6.4937756056463396</v>
      </c>
      <c r="T32" s="68">
        <f>VLOOKUP(T$26,Data_Enersys_VRLA!$A$106:$E$125,4)</f>
        <v>6.9530603243168088</v>
      </c>
      <c r="U32" s="54">
        <f t="shared" si="249"/>
        <v>7.4104985035481779</v>
      </c>
      <c r="V32" s="68">
        <f>VLOOKUP(V$26,Data_Enersys_VRLA!$A$106:$E$125,4)</f>
        <v>7.8679366827795461</v>
      </c>
      <c r="W32" s="54">
        <f t="shared" si="250"/>
        <v>8.31003671745815</v>
      </c>
      <c r="X32" s="68">
        <f>VLOOKUP(X$26,Data_Enersys_VRLA!$A$106:$E$125,4)</f>
        <v>8.752136752136753</v>
      </c>
      <c r="Y32" s="54">
        <f t="shared" si="251"/>
        <v>9.1884602852344788</v>
      </c>
      <c r="Z32" s="68">
        <f>VLOOKUP(Z$26,Data_Enersys_VRLA!$A$106:$E$125,4)</f>
        <v>9.6247838183322045</v>
      </c>
      <c r="AA32" s="54">
        <f t="shared" si="252"/>
        <v>10.06670044216316</v>
      </c>
      <c r="AB32" s="68">
        <f>VLOOKUP(AB$26,Data_Enersys_VRLA!$A$106:$E$125,4)</f>
        <v>10.508617065994116</v>
      </c>
      <c r="AC32" s="54">
        <f t="shared" si="253"/>
        <v>10.964829483529789</v>
      </c>
      <c r="AD32" s="54">
        <f t="shared" si="254"/>
        <v>11.421041901065461</v>
      </c>
      <c r="AE32" s="54">
        <f t="shared" si="255"/>
        <v>11.877254318601134</v>
      </c>
      <c r="AF32" s="54">
        <f t="shared" si="256"/>
        <v>12.333466736136806</v>
      </c>
      <c r="AG32" s="54">
        <f t="shared" si="257"/>
        <v>12.789679153672481</v>
      </c>
      <c r="AH32" s="54">
        <f t="shared" si="258"/>
        <v>13.245891571208151</v>
      </c>
      <c r="AI32" s="54">
        <f t="shared" si="259"/>
        <v>13.702103988743826</v>
      </c>
      <c r="AJ32" s="54">
        <f t="shared" si="260"/>
        <v>14.158316406279498</v>
      </c>
      <c r="AK32" s="54">
        <f t="shared" si="261"/>
        <v>14.614528823815171</v>
      </c>
      <c r="AL32" s="54">
        <f t="shared" si="262"/>
        <v>15.070741241350843</v>
      </c>
      <c r="AM32" s="54">
        <f t="shared" si="263"/>
        <v>15.526953658886516</v>
      </c>
      <c r="AN32" s="54">
        <f t="shared" si="264"/>
        <v>15.983166076422188</v>
      </c>
      <c r="AO32" s="54">
        <f t="shared" si="265"/>
        <v>16.439378493957861</v>
      </c>
      <c r="AP32" s="54">
        <f t="shared" si="266"/>
        <v>16.895590911493535</v>
      </c>
      <c r="AQ32" s="54">
        <f t="shared" si="267"/>
        <v>17.351803329029206</v>
      </c>
      <c r="AR32" s="54">
        <f t="shared" si="268"/>
        <v>17.80801574656488</v>
      </c>
      <c r="AS32" s="54">
        <f t="shared" si="269"/>
        <v>18.264228164100551</v>
      </c>
      <c r="AT32" s="54">
        <f t="shared" si="270"/>
        <v>18.720440581636225</v>
      </c>
      <c r="AU32" s="54">
        <f t="shared" si="271"/>
        <v>19.1766529991719</v>
      </c>
      <c r="AV32" s="68">
        <f>VLOOKUP(AV$26,Data_Enersys_VRLA!$A$106:$E$125,4)</f>
        <v>19.63286541670757</v>
      </c>
      <c r="AW32" s="54">
        <f t="shared" ref="AW32" si="282">AV32+($AV32-$AU32)</f>
        <v>20.089077834243241</v>
      </c>
      <c r="AX32" s="54">
        <f t="shared" si="275"/>
        <v>20.545290251778912</v>
      </c>
      <c r="AY32" s="54">
        <f t="shared" si="275"/>
        <v>21.001502669314583</v>
      </c>
      <c r="AZ32" s="54">
        <f t="shared" si="275"/>
        <v>21.457715086850254</v>
      </c>
      <c r="BA32" s="54">
        <f t="shared" si="275"/>
        <v>21.913927504385924</v>
      </c>
      <c r="BB32" s="54">
        <f t="shared" si="275"/>
        <v>22.370139921921595</v>
      </c>
      <c r="BC32" s="54">
        <f t="shared" si="275"/>
        <v>22.826352339457266</v>
      </c>
      <c r="BD32" s="54">
        <f t="shared" si="275"/>
        <v>23.282564756992937</v>
      </c>
      <c r="BE32" s="54">
        <f t="shared" si="275"/>
        <v>23.738777174528607</v>
      </c>
      <c r="BF32" s="54">
        <f t="shared" si="275"/>
        <v>24.194989592064278</v>
      </c>
      <c r="BG32" s="54">
        <f t="shared" si="275"/>
        <v>24.651202009599949</v>
      </c>
      <c r="BH32" s="54">
        <f t="shared" si="275"/>
        <v>25.10741442713562</v>
      </c>
      <c r="BI32" s="54">
        <f t="shared" si="275"/>
        <v>25.56362684467129</v>
      </c>
      <c r="BJ32" s="54">
        <f t="shared" si="275"/>
        <v>26.019839262206961</v>
      </c>
      <c r="BK32" s="54">
        <f t="shared" si="275"/>
        <v>26.476051679742632</v>
      </c>
      <c r="BL32" s="54">
        <f t="shared" si="275"/>
        <v>26.932264097278303</v>
      </c>
      <c r="BM32" s="54">
        <f t="shared" si="275"/>
        <v>27.388476514813973</v>
      </c>
      <c r="BN32" s="54">
        <f t="shared" si="275"/>
        <v>27.844688932349644</v>
      </c>
      <c r="BO32" s="54">
        <f t="shared" si="275"/>
        <v>28.300901349885315</v>
      </c>
      <c r="BP32" s="54">
        <f t="shared" si="275"/>
        <v>28.757113767420986</v>
      </c>
      <c r="BQ32" s="54">
        <f t="shared" si="275"/>
        <v>29.213326184956657</v>
      </c>
      <c r="BR32" s="54">
        <f t="shared" si="275"/>
        <v>29.669538602492327</v>
      </c>
      <c r="BS32" s="54">
        <f t="shared" si="275"/>
        <v>30.125751020027998</v>
      </c>
      <c r="BT32" s="54">
        <f t="shared" si="275"/>
        <v>30.581963437563669</v>
      </c>
      <c r="BU32" s="54">
        <f t="shared" si="275"/>
        <v>31.03817585509934</v>
      </c>
      <c r="BV32" s="54">
        <f t="shared" si="275"/>
        <v>31.49438827263501</v>
      </c>
      <c r="BW32" s="54">
        <f t="shared" si="275"/>
        <v>31.950600690170681</v>
      </c>
      <c r="BX32" s="54">
        <f t="shared" si="275"/>
        <v>32.406813107706355</v>
      </c>
      <c r="BY32" s="54">
        <f t="shared" si="275"/>
        <v>32.863025525242023</v>
      </c>
      <c r="BZ32" s="54">
        <f t="shared" si="275"/>
        <v>33.31923794277769</v>
      </c>
      <c r="CA32" s="54">
        <f t="shared" si="275"/>
        <v>33.775450360313357</v>
      </c>
      <c r="CB32" s="54">
        <f t="shared" si="275"/>
        <v>34.231662777849024</v>
      </c>
      <c r="CC32" s="54">
        <f t="shared" si="275"/>
        <v>34.687875195384692</v>
      </c>
      <c r="CD32" s="54">
        <f t="shared" si="275"/>
        <v>35.144087612920359</v>
      </c>
      <c r="CE32" s="54">
        <f t="shared" si="275"/>
        <v>35.600300030456026</v>
      </c>
      <c r="CF32" s="54">
        <f t="shared" si="275"/>
        <v>36.056512447991693</v>
      </c>
      <c r="CG32" s="54">
        <f t="shared" si="275"/>
        <v>36.51272486552736</v>
      </c>
      <c r="CH32" s="54">
        <f t="shared" si="275"/>
        <v>36.968937283063028</v>
      </c>
      <c r="CI32" s="54">
        <f t="shared" si="275"/>
        <v>37.425149700598695</v>
      </c>
      <c r="CJ32" s="54">
        <f t="shared" si="275"/>
        <v>37.881362118134362</v>
      </c>
      <c r="CK32" s="54">
        <f t="shared" si="275"/>
        <v>38.337574535670029</v>
      </c>
      <c r="CL32" s="54">
        <f t="shared" si="275"/>
        <v>38.793786953205696</v>
      </c>
      <c r="CM32" s="54">
        <f t="shared" si="275"/>
        <v>39.249999370741364</v>
      </c>
      <c r="CN32" s="54">
        <f t="shared" si="275"/>
        <v>39.706211788277031</v>
      </c>
      <c r="CO32" s="54">
        <f t="shared" si="275"/>
        <v>40.162424205812698</v>
      </c>
      <c r="CP32" s="54">
        <f t="shared" si="275"/>
        <v>40.618636623348365</v>
      </c>
      <c r="CQ32" s="54">
        <f t="shared" si="275"/>
        <v>41.074849040884033</v>
      </c>
      <c r="CR32" s="54">
        <f t="shared" si="275"/>
        <v>41.5310614584197</v>
      </c>
      <c r="CS32" s="54">
        <f t="shared" si="275"/>
        <v>41.987273875955367</v>
      </c>
      <c r="CT32" s="54">
        <f t="shared" si="275"/>
        <v>42.443486293491034</v>
      </c>
      <c r="CU32" s="54">
        <f t="shared" si="275"/>
        <v>42.899698711026701</v>
      </c>
      <c r="CV32" s="54">
        <f t="shared" si="275"/>
        <v>43.355911128562369</v>
      </c>
      <c r="CW32" s="54">
        <f t="shared" si="275"/>
        <v>43.812123546098036</v>
      </c>
      <c r="CX32" s="54">
        <f t="shared" si="275"/>
        <v>44.268335963633703</v>
      </c>
      <c r="CY32" s="54">
        <f t="shared" si="275"/>
        <v>44.72454838116937</v>
      </c>
      <c r="CZ32" s="54">
        <f t="shared" si="275"/>
        <v>45.180760798705037</v>
      </c>
      <c r="DA32" s="54">
        <f t="shared" si="275"/>
        <v>45.636973216240705</v>
      </c>
      <c r="DB32" s="54">
        <f t="shared" si="275"/>
        <v>46.093185633776372</v>
      </c>
      <c r="DC32" s="54">
        <f t="shared" si="275"/>
        <v>46.549398051312039</v>
      </c>
      <c r="DD32" s="54">
        <f t="shared" si="275"/>
        <v>47.005610468847706</v>
      </c>
      <c r="DE32" s="54">
        <f t="shared" si="275"/>
        <v>47.461822886383374</v>
      </c>
      <c r="DF32" s="54">
        <f t="shared" si="275"/>
        <v>47.918035303919041</v>
      </c>
      <c r="DG32" s="54">
        <f t="shared" si="275"/>
        <v>48.374247721454708</v>
      </c>
      <c r="DH32" s="54">
        <f t="shared" si="275"/>
        <v>48.830460138990375</v>
      </c>
      <c r="DI32" s="54">
        <f t="shared" si="276"/>
        <v>49.286672556526042</v>
      </c>
      <c r="DJ32" s="54">
        <f t="shared" si="276"/>
        <v>49.74288497406171</v>
      </c>
      <c r="DK32" s="54">
        <f t="shared" si="276"/>
        <v>50.199097391597377</v>
      </c>
      <c r="DL32" s="54">
        <f t="shared" si="276"/>
        <v>50.655309809133044</v>
      </c>
      <c r="DM32" s="54">
        <f t="shared" si="276"/>
        <v>51.111522226668711</v>
      </c>
      <c r="DN32" s="54">
        <f t="shared" si="276"/>
        <v>51.567734644204378</v>
      </c>
      <c r="DO32" s="54">
        <f t="shared" si="276"/>
        <v>52.023947061740046</v>
      </c>
      <c r="DP32" s="54">
        <f t="shared" si="276"/>
        <v>52.480159479275713</v>
      </c>
      <c r="DQ32" s="54">
        <f t="shared" si="276"/>
        <v>52.93637189681138</v>
      </c>
      <c r="DR32" s="54">
        <f t="shared" si="276"/>
        <v>53.392584314347047</v>
      </c>
      <c r="DS32" s="54">
        <f t="shared" si="276"/>
        <v>53.848796731882715</v>
      </c>
      <c r="DT32" s="54">
        <f t="shared" si="276"/>
        <v>54.305009149418382</v>
      </c>
      <c r="DU32" s="54">
        <f t="shared" si="276"/>
        <v>54.761221566954049</v>
      </c>
      <c r="DV32" s="54">
        <f t="shared" si="276"/>
        <v>55.217433984489716</v>
      </c>
      <c r="DW32" s="54">
        <f t="shared" si="276"/>
        <v>55.673646402025383</v>
      </c>
      <c r="DX32" s="54">
        <f t="shared" si="276"/>
        <v>56.129858819561051</v>
      </c>
      <c r="DY32" s="54">
        <f t="shared" si="276"/>
        <v>56.586071237096718</v>
      </c>
      <c r="DZ32" s="54">
        <f t="shared" si="276"/>
        <v>57.042283654632385</v>
      </c>
      <c r="EA32" s="54">
        <f t="shared" si="276"/>
        <v>57.498496072168052</v>
      </c>
      <c r="EB32" s="54">
        <f t="shared" si="276"/>
        <v>57.954708489703719</v>
      </c>
      <c r="EC32" s="54">
        <f t="shared" si="276"/>
        <v>58.410920907239387</v>
      </c>
      <c r="ED32" s="54">
        <f t="shared" si="276"/>
        <v>58.867133324775054</v>
      </c>
      <c r="EE32" s="54">
        <f t="shared" si="276"/>
        <v>59.323345742310721</v>
      </c>
      <c r="EF32" s="54">
        <f t="shared" si="276"/>
        <v>59.779558159846388</v>
      </c>
      <c r="EG32" s="54">
        <f t="shared" si="276"/>
        <v>60.235770577382056</v>
      </c>
      <c r="EH32" s="54">
        <f t="shared" si="276"/>
        <v>60.691982994917723</v>
      </c>
      <c r="EI32" s="54">
        <f t="shared" si="276"/>
        <v>61.14819541245339</v>
      </c>
      <c r="EJ32" s="54">
        <f t="shared" si="276"/>
        <v>61.604407829989057</v>
      </c>
      <c r="EK32" s="54">
        <f t="shared" si="276"/>
        <v>62.060620247524724</v>
      </c>
      <c r="EL32" s="54">
        <f t="shared" si="276"/>
        <v>62.516832665060392</v>
      </c>
      <c r="EM32" s="54">
        <f t="shared" si="276"/>
        <v>62.973045082596059</v>
      </c>
      <c r="EN32" s="54">
        <f t="shared" si="276"/>
        <v>63.429257500131726</v>
      </c>
      <c r="EO32" s="54">
        <f t="shared" si="276"/>
        <v>63.885469917667393</v>
      </c>
      <c r="EP32" s="54">
        <f t="shared" si="276"/>
        <v>64.34168233520306</v>
      </c>
      <c r="EQ32" s="54">
        <f t="shared" si="276"/>
        <v>64.797894752738728</v>
      </c>
      <c r="ER32" s="54">
        <f t="shared" si="276"/>
        <v>65.254107170274395</v>
      </c>
      <c r="ES32" s="54">
        <f t="shared" si="276"/>
        <v>65.710319587810062</v>
      </c>
      <c r="ET32" s="54">
        <f t="shared" si="276"/>
        <v>66.166532005345729</v>
      </c>
      <c r="EU32" s="54">
        <f t="shared" si="276"/>
        <v>66.622744422881397</v>
      </c>
      <c r="EV32" s="54">
        <f t="shared" si="276"/>
        <v>67.078956840417064</v>
      </c>
      <c r="EW32" s="54">
        <f t="shared" si="276"/>
        <v>67.535169257952731</v>
      </c>
      <c r="EX32" s="54">
        <f t="shared" si="276"/>
        <v>67.991381675488398</v>
      </c>
      <c r="EY32" s="54">
        <f t="shared" si="276"/>
        <v>68.447594093024065</v>
      </c>
      <c r="EZ32" s="54">
        <f t="shared" si="276"/>
        <v>68.903806510559733</v>
      </c>
      <c r="FA32" s="54">
        <f t="shared" si="276"/>
        <v>69.3600189280954</v>
      </c>
      <c r="FB32" s="54">
        <f t="shared" si="276"/>
        <v>69.816231345631067</v>
      </c>
      <c r="FC32" s="54">
        <f t="shared" si="276"/>
        <v>70.272443763166734</v>
      </c>
      <c r="FD32" s="54">
        <f t="shared" si="276"/>
        <v>70.728656180702401</v>
      </c>
      <c r="FE32" s="54">
        <f t="shared" si="276"/>
        <v>71.184868598238069</v>
      </c>
      <c r="FF32" s="54">
        <f t="shared" si="276"/>
        <v>71.641081015773736</v>
      </c>
      <c r="FG32" s="54">
        <f t="shared" si="276"/>
        <v>72.097293433309403</v>
      </c>
      <c r="FH32" s="54">
        <f t="shared" si="276"/>
        <v>72.55350585084507</v>
      </c>
      <c r="FI32" s="54">
        <f t="shared" si="276"/>
        <v>73.009718268380738</v>
      </c>
      <c r="FJ32" s="54">
        <f t="shared" si="276"/>
        <v>73.465930685916405</v>
      </c>
      <c r="FK32" s="54">
        <f t="shared" si="276"/>
        <v>73.922143103452072</v>
      </c>
      <c r="FL32" s="54">
        <f t="shared" si="276"/>
        <v>74.378355520987739</v>
      </c>
      <c r="FM32" s="54">
        <f t="shared" si="276"/>
        <v>74.834567938523406</v>
      </c>
      <c r="FN32" s="54">
        <f t="shared" si="276"/>
        <v>75.290780356059074</v>
      </c>
      <c r="FO32" s="54">
        <f t="shared" si="276"/>
        <v>75.746992773594741</v>
      </c>
      <c r="FP32" s="54">
        <f t="shared" si="276"/>
        <v>76.203205191130408</v>
      </c>
      <c r="FQ32" s="54">
        <f t="shared" si="276"/>
        <v>76.659417608666075</v>
      </c>
      <c r="FR32" s="54">
        <f t="shared" si="276"/>
        <v>77.115630026201742</v>
      </c>
      <c r="FS32" s="54">
        <f t="shared" si="276"/>
        <v>77.57184244373741</v>
      </c>
      <c r="FT32" s="54">
        <f t="shared" si="276"/>
        <v>78.028054861273077</v>
      </c>
      <c r="FU32" s="54">
        <f t="shared" ref="FU32" si="283">FT32+($AV32-$AU32)</f>
        <v>78.484267278808744</v>
      </c>
      <c r="FV32" s="54">
        <f t="shared" si="281"/>
        <v>78.940479696344411</v>
      </c>
      <c r="FW32" s="54">
        <f t="shared" si="281"/>
        <v>79.396692113880079</v>
      </c>
      <c r="FX32" s="54">
        <f t="shared" si="281"/>
        <v>79.852904531415746</v>
      </c>
      <c r="FY32" s="54">
        <f t="shared" si="281"/>
        <v>80.309116948951413</v>
      </c>
      <c r="FZ32" s="54">
        <f t="shared" si="281"/>
        <v>80.76532936648708</v>
      </c>
      <c r="GA32" s="54">
        <f t="shared" si="281"/>
        <v>81.221541784022747</v>
      </c>
      <c r="GB32" s="54">
        <f t="shared" si="281"/>
        <v>81.677754201558415</v>
      </c>
      <c r="GC32" s="54">
        <f t="shared" si="281"/>
        <v>82.133966619094082</v>
      </c>
      <c r="GD32" s="54">
        <f t="shared" si="281"/>
        <v>82.590179036629749</v>
      </c>
      <c r="GE32" s="54">
        <f t="shared" si="281"/>
        <v>83.046391454165416</v>
      </c>
      <c r="GF32" s="54">
        <f t="shared" si="281"/>
        <v>83.502603871701083</v>
      </c>
      <c r="GG32" s="54">
        <f t="shared" si="281"/>
        <v>83.958816289236751</v>
      </c>
      <c r="GH32" s="54">
        <f t="shared" si="281"/>
        <v>84.415028706772418</v>
      </c>
      <c r="GI32" s="54">
        <f t="shared" si="281"/>
        <v>84.871241124308085</v>
      </c>
      <c r="GJ32" s="54">
        <f t="shared" si="281"/>
        <v>85.327453541843752</v>
      </c>
      <c r="GK32" s="54">
        <f t="shared" si="281"/>
        <v>85.78366595937942</v>
      </c>
      <c r="GL32" s="54">
        <f t="shared" si="281"/>
        <v>86.239878376915087</v>
      </c>
      <c r="GM32" s="54">
        <f t="shared" si="281"/>
        <v>86.696090794450754</v>
      </c>
      <c r="GN32" s="54">
        <f t="shared" si="281"/>
        <v>87.152303211986421</v>
      </c>
      <c r="GO32" s="54">
        <f t="shared" si="281"/>
        <v>87.608515629522088</v>
      </c>
      <c r="GP32" s="54">
        <f t="shared" si="281"/>
        <v>88.064728047057756</v>
      </c>
      <c r="GQ32" s="54">
        <f t="shared" si="281"/>
        <v>88.520940464593423</v>
      </c>
      <c r="GR32" s="54">
        <f t="shared" si="281"/>
        <v>88.97715288212909</v>
      </c>
    </row>
    <row r="33" spans="1:200" x14ac:dyDescent="0.25">
      <c r="A33" s="30" t="s">
        <v>78</v>
      </c>
      <c r="B33" s="54">
        <f t="shared" si="243"/>
        <v>1.6511976962489741</v>
      </c>
      <c r="C33" s="54">
        <f t="shared" si="243"/>
        <v>1.6511976962489741</v>
      </c>
      <c r="D33" s="54">
        <f t="shared" si="243"/>
        <v>1.6511976962489741</v>
      </c>
      <c r="E33" s="54">
        <f t="shared" si="243"/>
        <v>1.6511976962489741</v>
      </c>
      <c r="F33" s="54">
        <f t="shared" si="243"/>
        <v>1.6511976962489741</v>
      </c>
      <c r="G33" s="54">
        <f t="shared" si="243"/>
        <v>1.6511976962489741</v>
      </c>
      <c r="H33" s="68">
        <f>VLOOKUP(H$26,Data_Enersys_VRLA!$A$131:$E$150,4)</f>
        <v>1.6511976962489741</v>
      </c>
      <c r="I33" s="68">
        <f>VLOOKUP(I$26,Data_Enersys_VRLA!$A$131:$E$150,4)</f>
        <v>1.6264208819429871</v>
      </c>
      <c r="J33" s="68">
        <f>VLOOKUP(J$26,Data_Enersys_VRLA!$A$131:$E$150,4)</f>
        <v>1.6143092370774543</v>
      </c>
      <c r="K33" s="69">
        <f t="shared" si="244"/>
        <v>1.7189186540063481</v>
      </c>
      <c r="L33" s="68">
        <f>VLOOKUP(L$26,Data_Enersys_VRLA!$A$131:$E$150,4)</f>
        <v>1.8235280709352419</v>
      </c>
      <c r="M33" s="69">
        <f t="shared" si="245"/>
        <v>1.9737754333827719</v>
      </c>
      <c r="N33" s="69">
        <f t="shared" si="246"/>
        <v>2.1240227958303017</v>
      </c>
      <c r="O33" s="68">
        <f>VLOOKUP(O$26,Data_Enersys_VRLA!$A$131:$E$150,4)</f>
        <v>2.2742701582778317</v>
      </c>
      <c r="P33" s="54">
        <f t="shared" si="247"/>
        <v>3.2219234210025078</v>
      </c>
      <c r="Q33" s="68">
        <f>VLOOKUP(Q$26,Data_Enersys_VRLA!$A$131:$E$150,4)</f>
        <v>4.1695766837271844</v>
      </c>
      <c r="R33" s="68">
        <f>VLOOKUP(R$26,Data_Enersys_VRLA!$A$131:$E$150,4)</f>
        <v>6.0367061920004597</v>
      </c>
      <c r="S33" s="54">
        <f t="shared" si="248"/>
        <v>6.4963538715944029</v>
      </c>
      <c r="T33" s="68">
        <f>VLOOKUP(T$26,Data_Enersys_VRLA!$A$131:$E$150,4)</f>
        <v>6.9560015511883462</v>
      </c>
      <c r="U33" s="54">
        <f t="shared" si="249"/>
        <v>7.4082081529864414</v>
      </c>
      <c r="V33" s="68">
        <f>VLOOKUP(V$26,Data_Enersys_VRLA!$A$131:$E$150,4)</f>
        <v>7.8604147547845367</v>
      </c>
      <c r="W33" s="54">
        <f t="shared" si="250"/>
        <v>8.3039430944115669</v>
      </c>
      <c r="X33" s="68">
        <f>VLOOKUP(X$26,Data_Enersys_VRLA!$A$131:$E$150,4)</f>
        <v>8.7474714340385979</v>
      </c>
      <c r="Y33" s="54">
        <f t="shared" si="251"/>
        <v>9.1889517998410142</v>
      </c>
      <c r="Z33" s="68">
        <f>VLOOKUP(Z$26,Data_Enersys_VRLA!$A$131:$E$150,4)</f>
        <v>9.6304321656434322</v>
      </c>
      <c r="AA33" s="54">
        <f t="shared" si="252"/>
        <v>10.056086486578373</v>
      </c>
      <c r="AB33" s="68">
        <f>VLOOKUP(AB$26,Data_Enersys_VRLA!$A$131:$E$150,4)</f>
        <v>10.481740807513312</v>
      </c>
      <c r="AC33" s="54">
        <f t="shared" si="253"/>
        <v>10.938122823534226</v>
      </c>
      <c r="AD33" s="54">
        <f t="shared" si="254"/>
        <v>11.394504839555141</v>
      </c>
      <c r="AE33" s="54">
        <f t="shared" si="255"/>
        <v>11.850886855576055</v>
      </c>
      <c r="AF33" s="54">
        <f t="shared" si="256"/>
        <v>12.307268871596969</v>
      </c>
      <c r="AG33" s="54">
        <f t="shared" si="257"/>
        <v>12.763650887617885</v>
      </c>
      <c r="AH33" s="54">
        <f t="shared" si="258"/>
        <v>13.220032903638799</v>
      </c>
      <c r="AI33" s="54">
        <f t="shared" si="259"/>
        <v>13.676414919659713</v>
      </c>
      <c r="AJ33" s="54">
        <f t="shared" si="260"/>
        <v>14.132796935680627</v>
      </c>
      <c r="AK33" s="54">
        <f t="shared" si="261"/>
        <v>14.589178951701543</v>
      </c>
      <c r="AL33" s="54">
        <f t="shared" si="262"/>
        <v>15.045560967722457</v>
      </c>
      <c r="AM33" s="54">
        <f t="shared" si="263"/>
        <v>15.501942983743371</v>
      </c>
      <c r="AN33" s="54">
        <f t="shared" si="264"/>
        <v>15.958324999764287</v>
      </c>
      <c r="AO33" s="54">
        <f t="shared" si="265"/>
        <v>16.414707015785201</v>
      </c>
      <c r="AP33" s="54">
        <f t="shared" si="266"/>
        <v>16.871089031806115</v>
      </c>
      <c r="AQ33" s="54">
        <f t="shared" si="267"/>
        <v>17.327471047827029</v>
      </c>
      <c r="AR33" s="54">
        <f t="shared" si="268"/>
        <v>17.783853063847943</v>
      </c>
      <c r="AS33" s="54">
        <f t="shared" si="269"/>
        <v>18.24023507986886</v>
      </c>
      <c r="AT33" s="54">
        <f t="shared" si="270"/>
        <v>18.696617095889774</v>
      </c>
      <c r="AU33" s="54">
        <f t="shared" si="271"/>
        <v>19.152999111910688</v>
      </c>
      <c r="AV33" s="68">
        <f>VLOOKUP(AV$26,Data_Enersys_VRLA!$A$131:$E$150,4)</f>
        <v>19.609381127931602</v>
      </c>
      <c r="AW33" s="54">
        <f t="shared" ref="AW33" si="284">AV33+($AV33-$AU33)</f>
        <v>20.065763143952516</v>
      </c>
      <c r="AX33" s="54">
        <f t="shared" si="275"/>
        <v>20.52214515997343</v>
      </c>
      <c r="AY33" s="54">
        <f t="shared" si="275"/>
        <v>20.978527175994344</v>
      </c>
      <c r="AZ33" s="54">
        <f t="shared" ref="AZ33:DK36" si="285">AY33+($AV33-$AU33)</f>
        <v>21.434909192015258</v>
      </c>
      <c r="BA33" s="54">
        <f t="shared" si="285"/>
        <v>21.891291208036172</v>
      </c>
      <c r="BB33" s="54">
        <f t="shared" si="285"/>
        <v>22.347673224057086</v>
      </c>
      <c r="BC33" s="54">
        <f t="shared" si="285"/>
        <v>22.804055240078</v>
      </c>
      <c r="BD33" s="54">
        <f t="shared" si="285"/>
        <v>23.260437256098914</v>
      </c>
      <c r="BE33" s="54">
        <f t="shared" si="285"/>
        <v>23.716819272119828</v>
      </c>
      <c r="BF33" s="54">
        <f t="shared" si="285"/>
        <v>24.173201288140742</v>
      </c>
      <c r="BG33" s="54">
        <f t="shared" si="285"/>
        <v>24.629583304161656</v>
      </c>
      <c r="BH33" s="54">
        <f t="shared" si="285"/>
        <v>25.08596532018257</v>
      </c>
      <c r="BI33" s="54">
        <f t="shared" si="285"/>
        <v>25.542347336203484</v>
      </c>
      <c r="BJ33" s="54">
        <f t="shared" si="285"/>
        <v>25.998729352224398</v>
      </c>
      <c r="BK33" s="54">
        <f t="shared" si="285"/>
        <v>26.455111368245312</v>
      </c>
      <c r="BL33" s="54">
        <f t="shared" si="285"/>
        <v>26.911493384266226</v>
      </c>
      <c r="BM33" s="54">
        <f t="shared" si="285"/>
        <v>27.36787540028714</v>
      </c>
      <c r="BN33" s="54">
        <f t="shared" si="285"/>
        <v>27.824257416308054</v>
      </c>
      <c r="BO33" s="54">
        <f t="shared" si="285"/>
        <v>28.280639432328968</v>
      </c>
      <c r="BP33" s="54">
        <f t="shared" si="285"/>
        <v>28.737021448349882</v>
      </c>
      <c r="BQ33" s="54">
        <f t="shared" si="285"/>
        <v>29.193403464370796</v>
      </c>
      <c r="BR33" s="54">
        <f t="shared" si="285"/>
        <v>29.64978548039171</v>
      </c>
      <c r="BS33" s="54">
        <f t="shared" si="285"/>
        <v>30.106167496412624</v>
      </c>
      <c r="BT33" s="54">
        <f t="shared" si="285"/>
        <v>30.562549512433538</v>
      </c>
      <c r="BU33" s="54">
        <f t="shared" si="285"/>
        <v>31.018931528454452</v>
      </c>
      <c r="BV33" s="54">
        <f t="shared" si="285"/>
        <v>31.475313544475366</v>
      </c>
      <c r="BW33" s="54">
        <f t="shared" si="285"/>
        <v>31.93169556049628</v>
      </c>
      <c r="BX33" s="54">
        <f t="shared" si="285"/>
        <v>32.38807757651719</v>
      </c>
      <c r="BY33" s="54">
        <f t="shared" si="285"/>
        <v>32.844459592538101</v>
      </c>
      <c r="BZ33" s="54">
        <f t="shared" si="285"/>
        <v>33.300841608559011</v>
      </c>
      <c r="CA33" s="54">
        <f t="shared" si="285"/>
        <v>33.757223624579922</v>
      </c>
      <c r="CB33" s="54">
        <f t="shared" si="285"/>
        <v>34.213605640600832</v>
      </c>
      <c r="CC33" s="54">
        <f t="shared" si="285"/>
        <v>34.669987656621743</v>
      </c>
      <c r="CD33" s="54">
        <f t="shared" si="285"/>
        <v>35.126369672642653</v>
      </c>
      <c r="CE33" s="54">
        <f t="shared" si="285"/>
        <v>35.582751688663564</v>
      </c>
      <c r="CF33" s="54">
        <f t="shared" si="285"/>
        <v>36.039133704684474</v>
      </c>
      <c r="CG33" s="54">
        <f t="shared" si="285"/>
        <v>36.495515720705384</v>
      </c>
      <c r="CH33" s="54">
        <f t="shared" si="285"/>
        <v>36.951897736726295</v>
      </c>
      <c r="CI33" s="54">
        <f t="shared" si="285"/>
        <v>37.408279752747205</v>
      </c>
      <c r="CJ33" s="54">
        <f t="shared" si="285"/>
        <v>37.864661768768116</v>
      </c>
      <c r="CK33" s="54">
        <f t="shared" si="285"/>
        <v>38.321043784789026</v>
      </c>
      <c r="CL33" s="54">
        <f t="shared" si="285"/>
        <v>38.777425800809937</v>
      </c>
      <c r="CM33" s="54">
        <f t="shared" si="285"/>
        <v>39.233807816830847</v>
      </c>
      <c r="CN33" s="54">
        <f t="shared" si="285"/>
        <v>39.690189832851758</v>
      </c>
      <c r="CO33" s="54">
        <f t="shared" si="285"/>
        <v>40.146571848872668</v>
      </c>
      <c r="CP33" s="54">
        <f t="shared" si="285"/>
        <v>40.602953864893578</v>
      </c>
      <c r="CQ33" s="54">
        <f t="shared" si="285"/>
        <v>41.059335880914489</v>
      </c>
      <c r="CR33" s="54">
        <f t="shared" si="285"/>
        <v>41.515717896935399</v>
      </c>
      <c r="CS33" s="54">
        <f t="shared" si="285"/>
        <v>41.97209991295631</v>
      </c>
      <c r="CT33" s="54">
        <f t="shared" si="285"/>
        <v>42.42848192897722</v>
      </c>
      <c r="CU33" s="54">
        <f t="shared" si="285"/>
        <v>42.884863944998131</v>
      </c>
      <c r="CV33" s="54">
        <f t="shared" si="285"/>
        <v>43.341245961019041</v>
      </c>
      <c r="CW33" s="54">
        <f t="shared" si="285"/>
        <v>43.797627977039951</v>
      </c>
      <c r="CX33" s="54">
        <f t="shared" si="285"/>
        <v>44.254009993060862</v>
      </c>
      <c r="CY33" s="54">
        <f t="shared" si="285"/>
        <v>44.710392009081772</v>
      </c>
      <c r="CZ33" s="54">
        <f t="shared" si="285"/>
        <v>45.166774025102683</v>
      </c>
      <c r="DA33" s="54">
        <f t="shared" si="285"/>
        <v>45.623156041123593</v>
      </c>
      <c r="DB33" s="54">
        <f t="shared" si="285"/>
        <v>46.079538057144504</v>
      </c>
      <c r="DC33" s="54">
        <f t="shared" si="285"/>
        <v>46.535920073165414</v>
      </c>
      <c r="DD33" s="54">
        <f t="shared" si="285"/>
        <v>46.992302089186325</v>
      </c>
      <c r="DE33" s="54">
        <f t="shared" si="285"/>
        <v>47.448684105207235</v>
      </c>
      <c r="DF33" s="54">
        <f t="shared" si="285"/>
        <v>47.905066121228145</v>
      </c>
      <c r="DG33" s="54">
        <f t="shared" si="285"/>
        <v>48.361448137249056</v>
      </c>
      <c r="DH33" s="54">
        <f t="shared" si="285"/>
        <v>48.817830153269966</v>
      </c>
      <c r="DI33" s="54">
        <f t="shared" si="285"/>
        <v>49.274212169290877</v>
      </c>
      <c r="DJ33" s="54">
        <f t="shared" si="285"/>
        <v>49.730594185311787</v>
      </c>
      <c r="DK33" s="54">
        <f t="shared" si="285"/>
        <v>50.186976201332698</v>
      </c>
      <c r="DL33" s="54">
        <f t="shared" ref="DL33:FU33" si="286">DK33+($AV33-$AU33)</f>
        <v>50.643358217353608</v>
      </c>
      <c r="DM33" s="54">
        <f t="shared" si="286"/>
        <v>51.099740233374519</v>
      </c>
      <c r="DN33" s="54">
        <f t="shared" si="286"/>
        <v>51.556122249395429</v>
      </c>
      <c r="DO33" s="54">
        <f t="shared" si="286"/>
        <v>52.012504265416339</v>
      </c>
      <c r="DP33" s="54">
        <f t="shared" si="286"/>
        <v>52.46888628143725</v>
      </c>
      <c r="DQ33" s="54">
        <f t="shared" si="286"/>
        <v>52.92526829745816</v>
      </c>
      <c r="DR33" s="54">
        <f t="shared" si="286"/>
        <v>53.381650313479071</v>
      </c>
      <c r="DS33" s="54">
        <f t="shared" si="286"/>
        <v>53.838032329499981</v>
      </c>
      <c r="DT33" s="54">
        <f t="shared" si="286"/>
        <v>54.294414345520892</v>
      </c>
      <c r="DU33" s="54">
        <f t="shared" si="286"/>
        <v>54.750796361541802</v>
      </c>
      <c r="DV33" s="54">
        <f t="shared" si="286"/>
        <v>55.207178377562713</v>
      </c>
      <c r="DW33" s="54">
        <f t="shared" si="286"/>
        <v>55.663560393583623</v>
      </c>
      <c r="DX33" s="54">
        <f t="shared" si="286"/>
        <v>56.119942409604533</v>
      </c>
      <c r="DY33" s="54">
        <f t="shared" si="286"/>
        <v>56.576324425625444</v>
      </c>
      <c r="DZ33" s="54">
        <f t="shared" si="286"/>
        <v>57.032706441646354</v>
      </c>
      <c r="EA33" s="54">
        <f t="shared" si="286"/>
        <v>57.489088457667265</v>
      </c>
      <c r="EB33" s="54">
        <f t="shared" si="286"/>
        <v>57.945470473688175</v>
      </c>
      <c r="EC33" s="54">
        <f t="shared" si="286"/>
        <v>58.401852489709086</v>
      </c>
      <c r="ED33" s="54">
        <f t="shared" si="286"/>
        <v>58.858234505729996</v>
      </c>
      <c r="EE33" s="54">
        <f t="shared" si="286"/>
        <v>59.314616521750906</v>
      </c>
      <c r="EF33" s="54">
        <f t="shared" si="286"/>
        <v>59.770998537771817</v>
      </c>
      <c r="EG33" s="54">
        <f t="shared" si="286"/>
        <v>60.227380553792727</v>
      </c>
      <c r="EH33" s="54">
        <f t="shared" si="286"/>
        <v>60.683762569813638</v>
      </c>
      <c r="EI33" s="54">
        <f t="shared" si="286"/>
        <v>61.140144585834548</v>
      </c>
      <c r="EJ33" s="54">
        <f t="shared" si="286"/>
        <v>61.596526601855459</v>
      </c>
      <c r="EK33" s="54">
        <f t="shared" si="286"/>
        <v>62.052908617876369</v>
      </c>
      <c r="EL33" s="54">
        <f t="shared" si="286"/>
        <v>62.50929063389728</v>
      </c>
      <c r="EM33" s="54">
        <f t="shared" si="286"/>
        <v>62.96567264991819</v>
      </c>
      <c r="EN33" s="54">
        <f t="shared" si="286"/>
        <v>63.4220546659391</v>
      </c>
      <c r="EO33" s="54">
        <f t="shared" si="286"/>
        <v>63.878436681960011</v>
      </c>
      <c r="EP33" s="54">
        <f t="shared" si="286"/>
        <v>64.334818697980921</v>
      </c>
      <c r="EQ33" s="54">
        <f t="shared" si="286"/>
        <v>64.791200714001832</v>
      </c>
      <c r="ER33" s="54">
        <f t="shared" si="286"/>
        <v>65.247582730022742</v>
      </c>
      <c r="ES33" s="54">
        <f t="shared" si="286"/>
        <v>65.703964746043653</v>
      </c>
      <c r="ET33" s="54">
        <f t="shared" si="286"/>
        <v>66.160346762064563</v>
      </c>
      <c r="EU33" s="54">
        <f t="shared" si="286"/>
        <v>66.616728778085474</v>
      </c>
      <c r="EV33" s="54">
        <f t="shared" si="286"/>
        <v>67.073110794106384</v>
      </c>
      <c r="EW33" s="54">
        <f t="shared" si="286"/>
        <v>67.529492810127294</v>
      </c>
      <c r="EX33" s="54">
        <f t="shared" si="286"/>
        <v>67.985874826148205</v>
      </c>
      <c r="EY33" s="54">
        <f t="shared" si="286"/>
        <v>68.442256842169115</v>
      </c>
      <c r="EZ33" s="54">
        <f t="shared" si="286"/>
        <v>68.898638858190026</v>
      </c>
      <c r="FA33" s="54">
        <f t="shared" si="286"/>
        <v>69.355020874210936</v>
      </c>
      <c r="FB33" s="54">
        <f t="shared" si="286"/>
        <v>69.811402890231847</v>
      </c>
      <c r="FC33" s="54">
        <f t="shared" si="286"/>
        <v>70.267784906252757</v>
      </c>
      <c r="FD33" s="54">
        <f t="shared" si="286"/>
        <v>70.724166922273668</v>
      </c>
      <c r="FE33" s="54">
        <f t="shared" si="286"/>
        <v>71.180548938294578</v>
      </c>
      <c r="FF33" s="54">
        <f t="shared" si="286"/>
        <v>71.636930954315488</v>
      </c>
      <c r="FG33" s="54">
        <f t="shared" si="286"/>
        <v>72.093312970336399</v>
      </c>
      <c r="FH33" s="54">
        <f t="shared" si="286"/>
        <v>72.549694986357309</v>
      </c>
      <c r="FI33" s="54">
        <f t="shared" si="286"/>
        <v>73.00607700237822</v>
      </c>
      <c r="FJ33" s="54">
        <f t="shared" si="286"/>
        <v>73.46245901839913</v>
      </c>
      <c r="FK33" s="54">
        <f t="shared" si="286"/>
        <v>73.918841034420041</v>
      </c>
      <c r="FL33" s="54">
        <f t="shared" si="286"/>
        <v>74.375223050440951</v>
      </c>
      <c r="FM33" s="54">
        <f t="shared" si="286"/>
        <v>74.831605066461861</v>
      </c>
      <c r="FN33" s="54">
        <f t="shared" si="286"/>
        <v>75.287987082482772</v>
      </c>
      <c r="FO33" s="54">
        <f t="shared" si="286"/>
        <v>75.744369098503682</v>
      </c>
      <c r="FP33" s="54">
        <f t="shared" si="286"/>
        <v>76.200751114524593</v>
      </c>
      <c r="FQ33" s="54">
        <f t="shared" si="286"/>
        <v>76.657133130545503</v>
      </c>
      <c r="FR33" s="54">
        <f t="shared" si="286"/>
        <v>77.113515146566414</v>
      </c>
      <c r="FS33" s="54">
        <f t="shared" si="286"/>
        <v>77.569897162587324</v>
      </c>
      <c r="FT33" s="54">
        <f t="shared" si="286"/>
        <v>78.026279178608235</v>
      </c>
      <c r="FU33" s="54">
        <f t="shared" si="286"/>
        <v>78.482661194629145</v>
      </c>
      <c r="FV33" s="54">
        <f t="shared" si="281"/>
        <v>78.939043210650055</v>
      </c>
      <c r="FW33" s="54">
        <f t="shared" si="281"/>
        <v>79.395425226670966</v>
      </c>
      <c r="FX33" s="54">
        <f t="shared" si="281"/>
        <v>79.851807242691876</v>
      </c>
      <c r="FY33" s="54">
        <f t="shared" si="281"/>
        <v>80.308189258712787</v>
      </c>
      <c r="FZ33" s="54">
        <f t="shared" si="281"/>
        <v>80.764571274733697</v>
      </c>
      <c r="GA33" s="54">
        <f t="shared" si="281"/>
        <v>81.220953290754608</v>
      </c>
      <c r="GB33" s="54">
        <f t="shared" si="281"/>
        <v>81.677335306775518</v>
      </c>
      <c r="GC33" s="54">
        <f t="shared" si="281"/>
        <v>82.133717322796429</v>
      </c>
      <c r="GD33" s="54">
        <f t="shared" si="281"/>
        <v>82.590099338817339</v>
      </c>
      <c r="GE33" s="54">
        <f t="shared" si="281"/>
        <v>83.046481354838249</v>
      </c>
      <c r="GF33" s="54">
        <f t="shared" si="281"/>
        <v>83.50286337085916</v>
      </c>
      <c r="GG33" s="54">
        <f t="shared" si="281"/>
        <v>83.95924538688007</v>
      </c>
      <c r="GH33" s="54">
        <f t="shared" si="281"/>
        <v>84.415627402900981</v>
      </c>
      <c r="GI33" s="54">
        <f t="shared" si="281"/>
        <v>84.872009418921891</v>
      </c>
      <c r="GJ33" s="54">
        <f t="shared" si="281"/>
        <v>85.328391434942802</v>
      </c>
      <c r="GK33" s="54">
        <f t="shared" si="281"/>
        <v>85.784773450963712</v>
      </c>
      <c r="GL33" s="54">
        <f t="shared" si="281"/>
        <v>86.241155466984623</v>
      </c>
      <c r="GM33" s="54">
        <f t="shared" si="281"/>
        <v>86.697537483005533</v>
      </c>
      <c r="GN33" s="54">
        <f t="shared" si="281"/>
        <v>87.153919499026443</v>
      </c>
      <c r="GO33" s="54">
        <f t="shared" si="281"/>
        <v>87.610301515047354</v>
      </c>
      <c r="GP33" s="54">
        <f t="shared" si="281"/>
        <v>88.066683531068264</v>
      </c>
      <c r="GQ33" s="54">
        <f t="shared" si="281"/>
        <v>88.523065547089175</v>
      </c>
      <c r="GR33" s="54">
        <f t="shared" si="281"/>
        <v>88.979447563110085</v>
      </c>
    </row>
    <row r="34" spans="1:200" x14ac:dyDescent="0.25">
      <c r="A34" s="30" t="s">
        <v>76</v>
      </c>
      <c r="B34" s="54">
        <f t="shared" si="243"/>
        <v>0.53880020129259354</v>
      </c>
      <c r="C34" s="54">
        <f t="shared" si="243"/>
        <v>0.53880020129259354</v>
      </c>
      <c r="D34" s="54">
        <f t="shared" si="243"/>
        <v>0.53880020129259354</v>
      </c>
      <c r="E34" s="54">
        <f t="shared" si="243"/>
        <v>0.53880020129259354</v>
      </c>
      <c r="F34" s="54">
        <f t="shared" si="243"/>
        <v>0.53880020129259354</v>
      </c>
      <c r="G34" s="54">
        <f t="shared" si="243"/>
        <v>0.53880020129259354</v>
      </c>
      <c r="H34" s="68">
        <f>VLOOKUP(H$26,Data_Enersys_VRLA!$A$156:$E$175,4)</f>
        <v>0.53880020129259354</v>
      </c>
      <c r="I34" s="68">
        <f>VLOOKUP(I$26,Data_Enersys_VRLA!$A$156:$E$175,4)</f>
        <v>0.70477628091796674</v>
      </c>
      <c r="J34" s="68">
        <f>VLOOKUP(J$26,Data_Enersys_VRLA!$A$156:$E$175,4)</f>
        <v>0.87021276595744679</v>
      </c>
      <c r="K34" s="69">
        <f t="shared" si="244"/>
        <v>1.1295036665101326</v>
      </c>
      <c r="L34" s="68">
        <f>VLOOKUP(L$26,Data_Enersys_VRLA!$A$156:$E$175,4)</f>
        <v>1.3887945670628183</v>
      </c>
      <c r="M34" s="69">
        <f t="shared" si="245"/>
        <v>1.5157467554088053</v>
      </c>
      <c r="N34" s="69">
        <f t="shared" si="246"/>
        <v>1.6426989437547923</v>
      </c>
      <c r="O34" s="68">
        <f>VLOOKUP(O$26,Data_Enersys_VRLA!$A$156:$E$175,4)</f>
        <v>1.7696511321007793</v>
      </c>
      <c r="P34" s="54">
        <f t="shared" si="247"/>
        <v>2.8261215353693698</v>
      </c>
      <c r="Q34" s="68">
        <f>VLOOKUP(Q$26,Data_Enersys_VRLA!$A$156:$E$175,4)</f>
        <v>3.8825919386379608</v>
      </c>
      <c r="R34" s="68">
        <f>VLOOKUP(R$26,Data_Enersys_VRLA!$A$156:$E$175,4)</f>
        <v>5.5971962015702257</v>
      </c>
      <c r="S34" s="54">
        <f t="shared" si="248"/>
        <v>6.3851973732929963</v>
      </c>
      <c r="T34" s="68">
        <f>VLOOKUP(T$26,Data_Enersys_VRLA!$A$156:$E$175,4)</f>
        <v>7.1731985450157669</v>
      </c>
      <c r="U34" s="54">
        <f t="shared" si="249"/>
        <v>7.7076721620953732</v>
      </c>
      <c r="V34" s="68">
        <f>VLOOKUP(V$26,Data_Enersys_VRLA!$A$156:$E$175,4)</f>
        <v>8.2421457791749795</v>
      </c>
      <c r="W34" s="54">
        <f t="shared" si="250"/>
        <v>8.3075716868647298</v>
      </c>
      <c r="X34" s="68">
        <f>VLOOKUP(X$26,Data_Enersys_VRLA!$A$156:$E$175,4)</f>
        <v>8.3729975945544801</v>
      </c>
      <c r="Y34" s="54">
        <f t="shared" si="251"/>
        <v>9.2773626260051465</v>
      </c>
      <c r="Z34" s="68">
        <f>VLOOKUP(Z$26,Data_Enersys_VRLA!$A$156:$E$175,4)</f>
        <v>10.181727657455813</v>
      </c>
      <c r="AA34" s="54">
        <f t="shared" si="252"/>
        <v>10.290086869040318</v>
      </c>
      <c r="AB34" s="68">
        <f>VLOOKUP(AB$26,Data_Enersys_VRLA!$A$156:$E$175,4)</f>
        <v>10.398446080624822</v>
      </c>
      <c r="AC34" s="54">
        <f t="shared" si="253"/>
        <v>10.981306347775634</v>
      </c>
      <c r="AD34" s="54">
        <f t="shared" si="254"/>
        <v>11.564166614926448</v>
      </c>
      <c r="AE34" s="54">
        <f t="shared" si="255"/>
        <v>12.14702688207726</v>
      </c>
      <c r="AF34" s="54">
        <f t="shared" si="256"/>
        <v>12.729887149228071</v>
      </c>
      <c r="AG34" s="54">
        <f t="shared" si="257"/>
        <v>13.312747416378883</v>
      </c>
      <c r="AH34" s="54">
        <f t="shared" si="258"/>
        <v>13.895607683529697</v>
      </c>
      <c r="AI34" s="54">
        <f t="shared" si="259"/>
        <v>14.478467950680509</v>
      </c>
      <c r="AJ34" s="54">
        <f t="shared" si="260"/>
        <v>15.061328217831321</v>
      </c>
      <c r="AK34" s="54">
        <f t="shared" si="261"/>
        <v>15.644188484982134</v>
      </c>
      <c r="AL34" s="54">
        <f t="shared" si="262"/>
        <v>16.227048752132944</v>
      </c>
      <c r="AM34" s="54">
        <f t="shared" si="263"/>
        <v>16.809909019283758</v>
      </c>
      <c r="AN34" s="54">
        <f t="shared" si="264"/>
        <v>17.392769286434572</v>
      </c>
      <c r="AO34" s="54">
        <f t="shared" si="265"/>
        <v>17.975629553585385</v>
      </c>
      <c r="AP34" s="54">
        <f t="shared" si="266"/>
        <v>18.558489820736195</v>
      </c>
      <c r="AQ34" s="54">
        <f t="shared" si="267"/>
        <v>19.141350087887009</v>
      </c>
      <c r="AR34" s="54">
        <f t="shared" si="268"/>
        <v>19.724210355037819</v>
      </c>
      <c r="AS34" s="54">
        <f t="shared" si="269"/>
        <v>20.307070622188633</v>
      </c>
      <c r="AT34" s="54">
        <f t="shared" si="270"/>
        <v>20.889930889339446</v>
      </c>
      <c r="AU34" s="54">
        <f t="shared" si="271"/>
        <v>21.472791156490256</v>
      </c>
      <c r="AV34" s="68">
        <f>VLOOKUP(AV$26,Data_Enersys_VRLA!$A$156:$E$175,4)</f>
        <v>22.05565142364107</v>
      </c>
      <c r="AW34" s="54">
        <f t="shared" ref="AW34:DH38" si="287">AV34+($AV34-$AU34)</f>
        <v>22.638511690791884</v>
      </c>
      <c r="AX34" s="54">
        <f t="shared" si="287"/>
        <v>23.221371957942697</v>
      </c>
      <c r="AY34" s="54">
        <f t="shared" si="287"/>
        <v>23.804232225093511</v>
      </c>
      <c r="AZ34" s="54">
        <f t="shared" si="287"/>
        <v>24.387092492244324</v>
      </c>
      <c r="BA34" s="54">
        <f t="shared" si="287"/>
        <v>24.969952759395138</v>
      </c>
      <c r="BB34" s="54">
        <f t="shared" si="287"/>
        <v>25.552813026545952</v>
      </c>
      <c r="BC34" s="54">
        <f t="shared" si="287"/>
        <v>26.135673293696765</v>
      </c>
      <c r="BD34" s="54">
        <f t="shared" si="287"/>
        <v>26.718533560847579</v>
      </c>
      <c r="BE34" s="54">
        <f t="shared" si="287"/>
        <v>27.301393827998393</v>
      </c>
      <c r="BF34" s="54">
        <f t="shared" si="287"/>
        <v>27.884254095149206</v>
      </c>
      <c r="BG34" s="54">
        <f t="shared" si="287"/>
        <v>28.46711436230002</v>
      </c>
      <c r="BH34" s="54">
        <f t="shared" si="287"/>
        <v>29.049974629450833</v>
      </c>
      <c r="BI34" s="54">
        <f t="shared" si="287"/>
        <v>29.632834896601647</v>
      </c>
      <c r="BJ34" s="54">
        <f t="shared" si="287"/>
        <v>30.215695163752461</v>
      </c>
      <c r="BK34" s="54">
        <f t="shared" si="287"/>
        <v>30.798555430903274</v>
      </c>
      <c r="BL34" s="54">
        <f t="shared" si="287"/>
        <v>31.381415698054088</v>
      </c>
      <c r="BM34" s="54">
        <f t="shared" si="287"/>
        <v>31.964275965204902</v>
      </c>
      <c r="BN34" s="54">
        <f t="shared" si="287"/>
        <v>32.547136232355712</v>
      </c>
      <c r="BO34" s="54">
        <f t="shared" si="287"/>
        <v>33.129996499506525</v>
      </c>
      <c r="BP34" s="54">
        <f t="shared" si="287"/>
        <v>33.712856766657339</v>
      </c>
      <c r="BQ34" s="54">
        <f t="shared" si="287"/>
        <v>34.295717033808153</v>
      </c>
      <c r="BR34" s="54">
        <f t="shared" si="287"/>
        <v>34.878577300958966</v>
      </c>
      <c r="BS34" s="54">
        <f t="shared" si="287"/>
        <v>35.46143756810978</v>
      </c>
      <c r="BT34" s="54">
        <f t="shared" si="287"/>
        <v>36.044297835260593</v>
      </c>
      <c r="BU34" s="54">
        <f t="shared" si="287"/>
        <v>36.627158102411407</v>
      </c>
      <c r="BV34" s="54">
        <f t="shared" si="287"/>
        <v>37.210018369562221</v>
      </c>
      <c r="BW34" s="54">
        <f t="shared" si="287"/>
        <v>37.792878636713034</v>
      </c>
      <c r="BX34" s="54">
        <f t="shared" si="287"/>
        <v>38.375738903863848</v>
      </c>
      <c r="BY34" s="54">
        <f t="shared" si="287"/>
        <v>38.958599171014662</v>
      </c>
      <c r="BZ34" s="54">
        <f t="shared" si="287"/>
        <v>39.541459438165475</v>
      </c>
      <c r="CA34" s="54">
        <f t="shared" si="287"/>
        <v>40.124319705316289</v>
      </c>
      <c r="CB34" s="54">
        <f t="shared" si="287"/>
        <v>40.707179972467102</v>
      </c>
      <c r="CC34" s="54">
        <f t="shared" si="287"/>
        <v>41.290040239617916</v>
      </c>
      <c r="CD34" s="54">
        <f t="shared" si="287"/>
        <v>41.87290050676873</v>
      </c>
      <c r="CE34" s="54">
        <f t="shared" si="287"/>
        <v>42.455760773919543</v>
      </c>
      <c r="CF34" s="54">
        <f t="shared" si="287"/>
        <v>43.038621041070357</v>
      </c>
      <c r="CG34" s="54">
        <f t="shared" si="287"/>
        <v>43.621481308221171</v>
      </c>
      <c r="CH34" s="54">
        <f t="shared" si="287"/>
        <v>44.204341575371984</v>
      </c>
      <c r="CI34" s="54">
        <f t="shared" si="287"/>
        <v>44.787201842522798</v>
      </c>
      <c r="CJ34" s="54">
        <f t="shared" si="287"/>
        <v>45.370062109673611</v>
      </c>
      <c r="CK34" s="54">
        <f t="shared" si="287"/>
        <v>45.952922376824425</v>
      </c>
      <c r="CL34" s="54">
        <f t="shared" si="287"/>
        <v>46.535782643975239</v>
      </c>
      <c r="CM34" s="54">
        <f t="shared" si="287"/>
        <v>47.118642911126052</v>
      </c>
      <c r="CN34" s="54">
        <f t="shared" si="287"/>
        <v>47.701503178276866</v>
      </c>
      <c r="CO34" s="54">
        <f t="shared" si="287"/>
        <v>48.28436344542768</v>
      </c>
      <c r="CP34" s="54">
        <f t="shared" si="287"/>
        <v>48.867223712578493</v>
      </c>
      <c r="CQ34" s="54">
        <f t="shared" si="287"/>
        <v>49.450083979729307</v>
      </c>
      <c r="CR34" s="54">
        <f t="shared" si="287"/>
        <v>50.03294424688012</v>
      </c>
      <c r="CS34" s="54">
        <f t="shared" si="287"/>
        <v>50.615804514030934</v>
      </c>
      <c r="CT34" s="54">
        <f t="shared" si="287"/>
        <v>51.198664781181748</v>
      </c>
      <c r="CU34" s="54">
        <f t="shared" si="287"/>
        <v>51.781525048332561</v>
      </c>
      <c r="CV34" s="54">
        <f t="shared" si="287"/>
        <v>52.364385315483375</v>
      </c>
      <c r="CW34" s="54">
        <f t="shared" si="287"/>
        <v>52.947245582634189</v>
      </c>
      <c r="CX34" s="54">
        <f t="shared" si="287"/>
        <v>53.530105849785002</v>
      </c>
      <c r="CY34" s="54">
        <f t="shared" si="287"/>
        <v>54.112966116935816</v>
      </c>
      <c r="CZ34" s="54">
        <f t="shared" si="287"/>
        <v>54.695826384086629</v>
      </c>
      <c r="DA34" s="54">
        <f t="shared" si="287"/>
        <v>55.278686651237443</v>
      </c>
      <c r="DB34" s="54">
        <f t="shared" si="287"/>
        <v>55.861546918388257</v>
      </c>
      <c r="DC34" s="54">
        <f t="shared" si="287"/>
        <v>56.44440718553907</v>
      </c>
      <c r="DD34" s="54">
        <f t="shared" si="287"/>
        <v>57.027267452689884</v>
      </c>
      <c r="DE34" s="54">
        <f t="shared" si="287"/>
        <v>57.610127719840698</v>
      </c>
      <c r="DF34" s="54">
        <f t="shared" si="287"/>
        <v>58.192987986991511</v>
      </c>
      <c r="DG34" s="54">
        <f t="shared" si="287"/>
        <v>58.775848254142325</v>
      </c>
      <c r="DH34" s="54">
        <f t="shared" si="287"/>
        <v>59.358708521293138</v>
      </c>
      <c r="DI34" s="54">
        <f t="shared" si="285"/>
        <v>59.941568788443952</v>
      </c>
      <c r="DJ34" s="54">
        <f t="shared" si="285"/>
        <v>60.524429055594766</v>
      </c>
      <c r="DK34" s="54">
        <f t="shared" si="285"/>
        <v>61.107289322745579</v>
      </c>
      <c r="DL34" s="54">
        <f t="shared" ref="DL34:FU34" si="288">DK34+($AV34-$AU34)</f>
        <v>61.690149589896393</v>
      </c>
      <c r="DM34" s="54">
        <f t="shared" si="288"/>
        <v>62.273009857047207</v>
      </c>
      <c r="DN34" s="54">
        <f t="shared" si="288"/>
        <v>62.85587012419802</v>
      </c>
      <c r="DO34" s="54">
        <f t="shared" si="288"/>
        <v>63.438730391348834</v>
      </c>
      <c r="DP34" s="54">
        <f t="shared" si="288"/>
        <v>64.021590658499647</v>
      </c>
      <c r="DQ34" s="54">
        <f t="shared" si="288"/>
        <v>64.604450925650468</v>
      </c>
      <c r="DR34" s="54">
        <f t="shared" si="288"/>
        <v>65.187311192801275</v>
      </c>
      <c r="DS34" s="54">
        <f t="shared" si="288"/>
        <v>65.770171459952081</v>
      </c>
      <c r="DT34" s="54">
        <f t="shared" si="288"/>
        <v>66.353031727102888</v>
      </c>
      <c r="DU34" s="54">
        <f t="shared" si="288"/>
        <v>66.935891994253694</v>
      </c>
      <c r="DV34" s="54">
        <f t="shared" si="288"/>
        <v>67.518752261404501</v>
      </c>
      <c r="DW34" s="54">
        <f t="shared" si="288"/>
        <v>68.101612528555307</v>
      </c>
      <c r="DX34" s="54">
        <f t="shared" si="288"/>
        <v>68.684472795706114</v>
      </c>
      <c r="DY34" s="54">
        <f t="shared" si="288"/>
        <v>69.26733306285692</v>
      </c>
      <c r="DZ34" s="54">
        <f t="shared" si="288"/>
        <v>69.850193330007727</v>
      </c>
      <c r="EA34" s="54">
        <f t="shared" si="288"/>
        <v>70.433053597158533</v>
      </c>
      <c r="EB34" s="54">
        <f t="shared" si="288"/>
        <v>71.01591386430934</v>
      </c>
      <c r="EC34" s="54">
        <f t="shared" si="288"/>
        <v>71.598774131460146</v>
      </c>
      <c r="ED34" s="54">
        <f t="shared" si="288"/>
        <v>72.181634398610953</v>
      </c>
      <c r="EE34" s="54">
        <f t="shared" si="288"/>
        <v>72.76449466576176</v>
      </c>
      <c r="EF34" s="54">
        <f t="shared" si="288"/>
        <v>73.347354932912566</v>
      </c>
      <c r="EG34" s="54">
        <f t="shared" si="288"/>
        <v>73.930215200063373</v>
      </c>
      <c r="EH34" s="54">
        <f t="shared" si="288"/>
        <v>74.513075467214179</v>
      </c>
      <c r="EI34" s="54">
        <f t="shared" si="288"/>
        <v>75.095935734364986</v>
      </c>
      <c r="EJ34" s="54">
        <f t="shared" si="288"/>
        <v>75.678796001515792</v>
      </c>
      <c r="EK34" s="54">
        <f t="shared" si="288"/>
        <v>76.261656268666599</v>
      </c>
      <c r="EL34" s="54">
        <f t="shared" si="288"/>
        <v>76.844516535817405</v>
      </c>
      <c r="EM34" s="54">
        <f t="shared" si="288"/>
        <v>77.427376802968212</v>
      </c>
      <c r="EN34" s="54">
        <f t="shared" si="288"/>
        <v>78.010237070119018</v>
      </c>
      <c r="EO34" s="54">
        <f t="shared" si="288"/>
        <v>78.593097337269825</v>
      </c>
      <c r="EP34" s="54">
        <f t="shared" si="288"/>
        <v>79.175957604420631</v>
      </c>
      <c r="EQ34" s="54">
        <f t="shared" si="288"/>
        <v>79.758817871571438</v>
      </c>
      <c r="ER34" s="54">
        <f t="shared" si="288"/>
        <v>80.341678138722244</v>
      </c>
      <c r="ES34" s="54">
        <f t="shared" si="288"/>
        <v>80.924538405873051</v>
      </c>
      <c r="ET34" s="54">
        <f t="shared" si="288"/>
        <v>81.507398673023857</v>
      </c>
      <c r="EU34" s="54">
        <f t="shared" si="288"/>
        <v>82.090258940174664</v>
      </c>
      <c r="EV34" s="54">
        <f t="shared" si="288"/>
        <v>82.67311920732547</v>
      </c>
      <c r="EW34" s="54">
        <f t="shared" si="288"/>
        <v>83.255979474476277</v>
      </c>
      <c r="EX34" s="54">
        <f t="shared" si="288"/>
        <v>83.838839741627083</v>
      </c>
      <c r="EY34" s="54">
        <f t="shared" si="288"/>
        <v>84.42170000877789</v>
      </c>
      <c r="EZ34" s="54">
        <f t="shared" si="288"/>
        <v>85.004560275928696</v>
      </c>
      <c r="FA34" s="54">
        <f t="shared" si="288"/>
        <v>85.587420543079503</v>
      </c>
      <c r="FB34" s="54">
        <f t="shared" si="288"/>
        <v>86.170280810230309</v>
      </c>
      <c r="FC34" s="54">
        <f t="shared" si="288"/>
        <v>86.753141077381116</v>
      </c>
      <c r="FD34" s="54">
        <f t="shared" si="288"/>
        <v>87.336001344531923</v>
      </c>
      <c r="FE34" s="54">
        <f t="shared" si="288"/>
        <v>87.918861611682729</v>
      </c>
      <c r="FF34" s="54">
        <f t="shared" si="288"/>
        <v>88.501721878833536</v>
      </c>
      <c r="FG34" s="54">
        <f t="shared" si="288"/>
        <v>89.084582145984342</v>
      </c>
      <c r="FH34" s="54">
        <f t="shared" si="288"/>
        <v>89.667442413135149</v>
      </c>
      <c r="FI34" s="54">
        <f t="shared" si="288"/>
        <v>90.250302680285955</v>
      </c>
      <c r="FJ34" s="54">
        <f t="shared" si="288"/>
        <v>90.833162947436762</v>
      </c>
      <c r="FK34" s="54">
        <f t="shared" si="288"/>
        <v>91.416023214587568</v>
      </c>
      <c r="FL34" s="54">
        <f t="shared" si="288"/>
        <v>91.998883481738375</v>
      </c>
      <c r="FM34" s="54">
        <f t="shared" si="288"/>
        <v>92.581743748889181</v>
      </c>
      <c r="FN34" s="54">
        <f t="shared" si="288"/>
        <v>93.164604016039988</v>
      </c>
      <c r="FO34" s="54">
        <f t="shared" si="288"/>
        <v>93.747464283190794</v>
      </c>
      <c r="FP34" s="54">
        <f t="shared" si="288"/>
        <v>94.330324550341601</v>
      </c>
      <c r="FQ34" s="54">
        <f t="shared" si="288"/>
        <v>94.913184817492407</v>
      </c>
      <c r="FR34" s="54">
        <f t="shared" si="288"/>
        <v>95.496045084643214</v>
      </c>
      <c r="FS34" s="54">
        <f t="shared" si="288"/>
        <v>96.07890535179402</v>
      </c>
      <c r="FT34" s="54">
        <f t="shared" si="288"/>
        <v>96.661765618944827</v>
      </c>
      <c r="FU34" s="54">
        <f t="shared" si="288"/>
        <v>97.244625886095633</v>
      </c>
      <c r="FV34" s="54">
        <f t="shared" si="281"/>
        <v>97.82748615324644</v>
      </c>
      <c r="FW34" s="54">
        <f t="shared" si="281"/>
        <v>98.410346420397246</v>
      </c>
      <c r="FX34" s="54">
        <f t="shared" si="281"/>
        <v>98.993206687548053</v>
      </c>
      <c r="FY34" s="54">
        <f t="shared" si="281"/>
        <v>99.576066954698859</v>
      </c>
      <c r="FZ34" s="54">
        <f t="shared" si="281"/>
        <v>100.15892722184967</v>
      </c>
      <c r="GA34" s="54">
        <f t="shared" si="281"/>
        <v>100.74178748900047</v>
      </c>
      <c r="GB34" s="54">
        <f t="shared" si="281"/>
        <v>101.32464775615128</v>
      </c>
      <c r="GC34" s="54">
        <f t="shared" si="281"/>
        <v>101.90750802330209</v>
      </c>
      <c r="GD34" s="54">
        <f t="shared" si="281"/>
        <v>102.49036829045289</v>
      </c>
      <c r="GE34" s="54">
        <f t="shared" si="281"/>
        <v>103.0732285576037</v>
      </c>
      <c r="GF34" s="54">
        <f t="shared" si="281"/>
        <v>103.65608882475451</v>
      </c>
      <c r="GG34" s="54">
        <f t="shared" si="281"/>
        <v>104.23894909190531</v>
      </c>
      <c r="GH34" s="54">
        <f t="shared" si="281"/>
        <v>104.82180935905612</v>
      </c>
      <c r="GI34" s="54">
        <f t="shared" si="281"/>
        <v>105.40466962620692</v>
      </c>
      <c r="GJ34" s="54">
        <f t="shared" si="281"/>
        <v>105.98752989335773</v>
      </c>
      <c r="GK34" s="54">
        <f t="shared" si="281"/>
        <v>106.57039016050854</v>
      </c>
      <c r="GL34" s="54">
        <f t="shared" si="281"/>
        <v>107.15325042765934</v>
      </c>
      <c r="GM34" s="54">
        <f t="shared" si="281"/>
        <v>107.73611069481015</v>
      </c>
      <c r="GN34" s="54">
        <f t="shared" si="281"/>
        <v>108.31897096196096</v>
      </c>
      <c r="GO34" s="54">
        <f t="shared" si="281"/>
        <v>108.90183122911176</v>
      </c>
      <c r="GP34" s="54">
        <f t="shared" si="281"/>
        <v>109.48469149626257</v>
      </c>
      <c r="GQ34" s="54">
        <f t="shared" si="281"/>
        <v>110.06755176341338</v>
      </c>
      <c r="GR34" s="54">
        <f t="shared" si="281"/>
        <v>110.65041203056418</v>
      </c>
    </row>
    <row r="35" spans="1:200" x14ac:dyDescent="0.25">
      <c r="A35" s="30" t="s">
        <v>79</v>
      </c>
      <c r="B35" s="54">
        <f t="shared" si="243"/>
        <v>1.6507801999920213</v>
      </c>
      <c r="C35" s="54">
        <f t="shared" si="243"/>
        <v>1.6507801999920213</v>
      </c>
      <c r="D35" s="54">
        <f t="shared" si="243"/>
        <v>1.6507801999920213</v>
      </c>
      <c r="E35" s="54">
        <f t="shared" si="243"/>
        <v>1.6507801999920213</v>
      </c>
      <c r="F35" s="54">
        <f t="shared" si="243"/>
        <v>1.6507801999920213</v>
      </c>
      <c r="G35" s="54">
        <f t="shared" si="243"/>
        <v>1.6507801999920213</v>
      </c>
      <c r="H35" s="68">
        <f>VLOOKUP(H$26,Data_Enersys_VRLA!$A$181:$E$200,4)</f>
        <v>1.6507801999920213</v>
      </c>
      <c r="I35" s="68">
        <f>VLOOKUP(I$26,Data_Enersys_VRLA!$A$181:$E$200,4)</f>
        <v>1.6265237223402016</v>
      </c>
      <c r="J35" s="68">
        <f>VLOOKUP(J$26,Data_Enersys_VRLA!$A$181:$E$200,4)</f>
        <v>1.6144113116419236</v>
      </c>
      <c r="K35" s="69">
        <f t="shared" si="244"/>
        <v>1.7189038837075312</v>
      </c>
      <c r="L35" s="68">
        <f>VLOOKUP(L$26,Data_Enersys_VRLA!$A$181:$E$200,4)</f>
        <v>1.823396455773139</v>
      </c>
      <c r="M35" s="69">
        <f t="shared" si="245"/>
        <v>1.973618803975649</v>
      </c>
      <c r="N35" s="69">
        <f t="shared" si="246"/>
        <v>2.1238411521781591</v>
      </c>
      <c r="O35" s="68">
        <f>VLOOKUP(O$26,Data_Enersys_VRLA!$A$181:$E$200,4)</f>
        <v>2.2740635003806688</v>
      </c>
      <c r="P35" s="54">
        <f t="shared" si="247"/>
        <v>3.2232263573772748</v>
      </c>
      <c r="Q35" s="68">
        <f>VLOOKUP(Q$26,Data_Enersys_VRLA!$A$181:$E$200,4)</f>
        <v>4.1723892143738812</v>
      </c>
      <c r="R35" s="68">
        <f>VLOOKUP(R$26,Data_Enersys_VRLA!$A$181:$E$200,4)</f>
        <v>6.0308023228640284</v>
      </c>
      <c r="S35" s="54">
        <f t="shared" si="248"/>
        <v>6.4943830373860152</v>
      </c>
      <c r="T35" s="68">
        <f>VLOOKUP(T$26,Data_Enersys_VRLA!$A$181:$E$200,4)</f>
        <v>6.9579637519080029</v>
      </c>
      <c r="U35" s="54">
        <f t="shared" si="249"/>
        <v>7.406685936545383</v>
      </c>
      <c r="V35" s="68">
        <f>VLOOKUP(V$26,Data_Enersys_VRLA!$A$181:$E$200,4)</f>
        <v>7.8554081211827631</v>
      </c>
      <c r="W35" s="54">
        <f t="shared" si="250"/>
        <v>8.2998860526668015</v>
      </c>
      <c r="X35" s="68">
        <f>VLOOKUP(X$26,Data_Enersys_VRLA!$A$181:$E$200,4)</f>
        <v>8.7443639841508407</v>
      </c>
      <c r="Y35" s="54">
        <f t="shared" si="251"/>
        <v>9.1798742997677287</v>
      </c>
      <c r="Z35" s="68">
        <f>VLOOKUP(Z$26,Data_Enersys_VRLA!$A$181:$E$200,4)</f>
        <v>9.615384615384615</v>
      </c>
      <c r="AA35" s="54">
        <f t="shared" si="252"/>
        <v>10.050797624201099</v>
      </c>
      <c r="AB35" s="68">
        <f>VLOOKUP(AB$26,Data_Enersys_VRLA!$A$181:$E$200,4)</f>
        <v>10.486210633017581</v>
      </c>
      <c r="AC35" s="54">
        <f t="shared" si="253"/>
        <v>10.941587907519141</v>
      </c>
      <c r="AD35" s="54">
        <f t="shared" si="254"/>
        <v>11.396965182020702</v>
      </c>
      <c r="AE35" s="54">
        <f t="shared" si="255"/>
        <v>11.852342456522262</v>
      </c>
      <c r="AF35" s="54">
        <f t="shared" si="256"/>
        <v>12.307719731023823</v>
      </c>
      <c r="AG35" s="54">
        <f t="shared" si="257"/>
        <v>12.763097005525383</v>
      </c>
      <c r="AH35" s="54">
        <f t="shared" si="258"/>
        <v>13.218474280026943</v>
      </c>
      <c r="AI35" s="54">
        <f t="shared" si="259"/>
        <v>13.673851554528504</v>
      </c>
      <c r="AJ35" s="54">
        <f t="shared" si="260"/>
        <v>14.129228829030064</v>
      </c>
      <c r="AK35" s="54">
        <f t="shared" si="261"/>
        <v>14.584606103531625</v>
      </c>
      <c r="AL35" s="54">
        <f t="shared" si="262"/>
        <v>15.039983378033185</v>
      </c>
      <c r="AM35" s="54">
        <f t="shared" si="263"/>
        <v>15.495360652534744</v>
      </c>
      <c r="AN35" s="54">
        <f t="shared" si="264"/>
        <v>15.950737927036306</v>
      </c>
      <c r="AO35" s="54">
        <f t="shared" si="265"/>
        <v>16.406115201537865</v>
      </c>
      <c r="AP35" s="54">
        <f t="shared" si="266"/>
        <v>16.861492476039427</v>
      </c>
      <c r="AQ35" s="54">
        <f t="shared" si="267"/>
        <v>17.316869750540988</v>
      </c>
      <c r="AR35" s="54">
        <f t="shared" si="268"/>
        <v>17.772247025042546</v>
      </c>
      <c r="AS35" s="54">
        <f t="shared" si="269"/>
        <v>18.227624299544107</v>
      </c>
      <c r="AT35" s="54">
        <f t="shared" si="270"/>
        <v>18.683001574045669</v>
      </c>
      <c r="AU35" s="54">
        <f t="shared" si="271"/>
        <v>19.138378848547227</v>
      </c>
      <c r="AV35" s="68">
        <f>VLOOKUP(AV$26,Data_Enersys_VRLA!$A$181:$E$200,4)</f>
        <v>19.593756123048788</v>
      </c>
      <c r="AW35" s="54">
        <f t="shared" ref="AW35" si="289">AV35+($AV35-$AU35)</f>
        <v>20.049133397550349</v>
      </c>
      <c r="AX35" s="54">
        <f t="shared" si="287"/>
        <v>20.504510672051911</v>
      </c>
      <c r="AY35" s="54">
        <f t="shared" si="287"/>
        <v>20.959887946553472</v>
      </c>
      <c r="AZ35" s="54">
        <f t="shared" si="287"/>
        <v>21.415265221055034</v>
      </c>
      <c r="BA35" s="54">
        <f t="shared" si="287"/>
        <v>21.870642495556595</v>
      </c>
      <c r="BB35" s="54">
        <f t="shared" si="287"/>
        <v>22.326019770058156</v>
      </c>
      <c r="BC35" s="54">
        <f t="shared" si="287"/>
        <v>22.781397044559718</v>
      </c>
      <c r="BD35" s="54">
        <f t="shared" si="287"/>
        <v>23.236774319061279</v>
      </c>
      <c r="BE35" s="54">
        <f t="shared" si="287"/>
        <v>23.692151593562841</v>
      </c>
      <c r="BF35" s="54">
        <f t="shared" si="287"/>
        <v>24.147528868064402</v>
      </c>
      <c r="BG35" s="54">
        <f t="shared" si="287"/>
        <v>24.602906142565963</v>
      </c>
      <c r="BH35" s="54">
        <f t="shared" si="287"/>
        <v>25.058283417067525</v>
      </c>
      <c r="BI35" s="54">
        <f t="shared" si="287"/>
        <v>25.513660691569086</v>
      </c>
      <c r="BJ35" s="54">
        <f t="shared" si="287"/>
        <v>25.969037966070648</v>
      </c>
      <c r="BK35" s="54">
        <f t="shared" si="287"/>
        <v>26.424415240572209</v>
      </c>
      <c r="BL35" s="54">
        <f t="shared" si="287"/>
        <v>26.87979251507377</v>
      </c>
      <c r="BM35" s="54">
        <f t="shared" si="287"/>
        <v>27.335169789575332</v>
      </c>
      <c r="BN35" s="54">
        <f t="shared" si="287"/>
        <v>27.790547064076893</v>
      </c>
      <c r="BO35" s="54">
        <f t="shared" si="287"/>
        <v>28.245924338578455</v>
      </c>
      <c r="BP35" s="54">
        <f t="shared" si="287"/>
        <v>28.701301613080016</v>
      </c>
      <c r="BQ35" s="54">
        <f t="shared" si="287"/>
        <v>29.156678887581577</v>
      </c>
      <c r="BR35" s="54">
        <f t="shared" si="287"/>
        <v>29.612056162083139</v>
      </c>
      <c r="BS35" s="54">
        <f t="shared" si="287"/>
        <v>30.0674334365847</v>
      </c>
      <c r="BT35" s="54">
        <f t="shared" si="287"/>
        <v>30.522810711086262</v>
      </c>
      <c r="BU35" s="54">
        <f t="shared" si="287"/>
        <v>30.978187985587823</v>
      </c>
      <c r="BV35" s="54">
        <f t="shared" si="287"/>
        <v>31.433565260089384</v>
      </c>
      <c r="BW35" s="54">
        <f t="shared" si="287"/>
        <v>31.888942534590946</v>
      </c>
      <c r="BX35" s="54">
        <f t="shared" si="287"/>
        <v>32.344319809092511</v>
      </c>
      <c r="BY35" s="54">
        <f t="shared" si="287"/>
        <v>32.799697083594069</v>
      </c>
      <c r="BZ35" s="54">
        <f t="shared" si="287"/>
        <v>33.255074358095627</v>
      </c>
      <c r="CA35" s="54">
        <f t="shared" si="287"/>
        <v>33.710451632597184</v>
      </c>
      <c r="CB35" s="54">
        <f t="shared" si="287"/>
        <v>34.165828907098742</v>
      </c>
      <c r="CC35" s="54">
        <f t="shared" si="287"/>
        <v>34.6212061816003</v>
      </c>
      <c r="CD35" s="54">
        <f t="shared" si="287"/>
        <v>35.076583456101858</v>
      </c>
      <c r="CE35" s="54">
        <f t="shared" si="287"/>
        <v>35.531960730603416</v>
      </c>
      <c r="CF35" s="54">
        <f t="shared" si="287"/>
        <v>35.987338005104974</v>
      </c>
      <c r="CG35" s="54">
        <f t="shared" si="287"/>
        <v>36.442715279606531</v>
      </c>
      <c r="CH35" s="54">
        <f t="shared" si="287"/>
        <v>36.898092554108089</v>
      </c>
      <c r="CI35" s="54">
        <f t="shared" si="287"/>
        <v>37.353469828609647</v>
      </c>
      <c r="CJ35" s="54">
        <f t="shared" si="287"/>
        <v>37.808847103111205</v>
      </c>
      <c r="CK35" s="54">
        <f t="shared" si="287"/>
        <v>38.264224377612763</v>
      </c>
      <c r="CL35" s="54">
        <f t="shared" si="287"/>
        <v>38.719601652114321</v>
      </c>
      <c r="CM35" s="54">
        <f t="shared" si="287"/>
        <v>39.174978926615879</v>
      </c>
      <c r="CN35" s="54">
        <f t="shared" si="287"/>
        <v>39.630356201117436</v>
      </c>
      <c r="CO35" s="54">
        <f t="shared" si="287"/>
        <v>40.085733475618994</v>
      </c>
      <c r="CP35" s="54">
        <f t="shared" si="287"/>
        <v>40.541110750120552</v>
      </c>
      <c r="CQ35" s="54">
        <f t="shared" si="287"/>
        <v>40.99648802462211</v>
      </c>
      <c r="CR35" s="54">
        <f t="shared" si="287"/>
        <v>41.451865299123668</v>
      </c>
      <c r="CS35" s="54">
        <f t="shared" si="287"/>
        <v>41.907242573625226</v>
      </c>
      <c r="CT35" s="54">
        <f t="shared" si="287"/>
        <v>42.362619848126783</v>
      </c>
      <c r="CU35" s="54">
        <f t="shared" si="287"/>
        <v>42.817997122628341</v>
      </c>
      <c r="CV35" s="54">
        <f t="shared" si="287"/>
        <v>43.273374397129899</v>
      </c>
      <c r="CW35" s="54">
        <f t="shared" si="287"/>
        <v>43.728751671631457</v>
      </c>
      <c r="CX35" s="54">
        <f t="shared" si="287"/>
        <v>44.184128946133015</v>
      </c>
      <c r="CY35" s="54">
        <f t="shared" si="287"/>
        <v>44.639506220634573</v>
      </c>
      <c r="CZ35" s="54">
        <f t="shared" si="287"/>
        <v>45.094883495136131</v>
      </c>
      <c r="DA35" s="54">
        <f t="shared" si="287"/>
        <v>45.550260769637688</v>
      </c>
      <c r="DB35" s="54">
        <f t="shared" si="287"/>
        <v>46.005638044139246</v>
      </c>
      <c r="DC35" s="54">
        <f t="shared" si="287"/>
        <v>46.461015318640804</v>
      </c>
      <c r="DD35" s="54">
        <f t="shared" si="287"/>
        <v>46.916392593142362</v>
      </c>
      <c r="DE35" s="54">
        <f t="shared" si="287"/>
        <v>47.37176986764392</v>
      </c>
      <c r="DF35" s="54">
        <f t="shared" si="287"/>
        <v>47.827147142145478</v>
      </c>
      <c r="DG35" s="54">
        <f t="shared" si="287"/>
        <v>48.282524416647036</v>
      </c>
      <c r="DH35" s="54">
        <f t="shared" si="287"/>
        <v>48.737901691148593</v>
      </c>
      <c r="DI35" s="54">
        <f t="shared" si="285"/>
        <v>49.193278965650151</v>
      </c>
      <c r="DJ35" s="54">
        <f t="shared" si="285"/>
        <v>49.648656240151709</v>
      </c>
      <c r="DK35" s="54">
        <f t="shared" si="285"/>
        <v>50.104033514653267</v>
      </c>
      <c r="DL35" s="54">
        <f t="shared" ref="DL35:FU35" si="290">DK35+($AV35-$AU35)</f>
        <v>50.559410789154825</v>
      </c>
      <c r="DM35" s="54">
        <f t="shared" si="290"/>
        <v>51.014788063656383</v>
      </c>
      <c r="DN35" s="54">
        <f t="shared" si="290"/>
        <v>51.47016533815794</v>
      </c>
      <c r="DO35" s="54">
        <f t="shared" si="290"/>
        <v>51.925542612659498</v>
      </c>
      <c r="DP35" s="54">
        <f t="shared" si="290"/>
        <v>52.380919887161056</v>
      </c>
      <c r="DQ35" s="54">
        <f t="shared" si="290"/>
        <v>52.836297161662614</v>
      </c>
      <c r="DR35" s="54">
        <f t="shared" si="290"/>
        <v>53.291674436164172</v>
      </c>
      <c r="DS35" s="54">
        <f t="shared" si="290"/>
        <v>53.74705171066573</v>
      </c>
      <c r="DT35" s="54">
        <f t="shared" si="290"/>
        <v>54.202428985167288</v>
      </c>
      <c r="DU35" s="54">
        <f t="shared" si="290"/>
        <v>54.657806259668845</v>
      </c>
      <c r="DV35" s="54">
        <f t="shared" si="290"/>
        <v>55.113183534170403</v>
      </c>
      <c r="DW35" s="54">
        <f t="shared" si="290"/>
        <v>55.568560808671961</v>
      </c>
      <c r="DX35" s="54">
        <f t="shared" si="290"/>
        <v>56.023938083173519</v>
      </c>
      <c r="DY35" s="54">
        <f t="shared" si="290"/>
        <v>56.479315357675077</v>
      </c>
      <c r="DZ35" s="54">
        <f t="shared" si="290"/>
        <v>56.934692632176635</v>
      </c>
      <c r="EA35" s="54">
        <f t="shared" si="290"/>
        <v>57.390069906678193</v>
      </c>
      <c r="EB35" s="54">
        <f t="shared" si="290"/>
        <v>57.84544718117975</v>
      </c>
      <c r="EC35" s="54">
        <f t="shared" si="290"/>
        <v>58.300824455681308</v>
      </c>
      <c r="ED35" s="54">
        <f t="shared" si="290"/>
        <v>58.756201730182866</v>
      </c>
      <c r="EE35" s="54">
        <f t="shared" si="290"/>
        <v>59.211579004684424</v>
      </c>
      <c r="EF35" s="54">
        <f t="shared" si="290"/>
        <v>59.666956279185982</v>
      </c>
      <c r="EG35" s="54">
        <f t="shared" si="290"/>
        <v>60.12233355368754</v>
      </c>
      <c r="EH35" s="54">
        <f t="shared" si="290"/>
        <v>60.577710828189097</v>
      </c>
      <c r="EI35" s="54">
        <f t="shared" si="290"/>
        <v>61.033088102690655</v>
      </c>
      <c r="EJ35" s="54">
        <f t="shared" si="290"/>
        <v>61.488465377192213</v>
      </c>
      <c r="EK35" s="54">
        <f t="shared" si="290"/>
        <v>61.943842651693771</v>
      </c>
      <c r="EL35" s="54">
        <f t="shared" si="290"/>
        <v>62.399219926195329</v>
      </c>
      <c r="EM35" s="54">
        <f t="shared" si="290"/>
        <v>62.854597200696887</v>
      </c>
      <c r="EN35" s="54">
        <f t="shared" si="290"/>
        <v>63.309974475198445</v>
      </c>
      <c r="EO35" s="54">
        <f t="shared" si="290"/>
        <v>63.765351749700002</v>
      </c>
      <c r="EP35" s="54">
        <f t="shared" si="290"/>
        <v>64.22072902420156</v>
      </c>
      <c r="EQ35" s="54">
        <f t="shared" si="290"/>
        <v>64.676106298703118</v>
      </c>
      <c r="ER35" s="54">
        <f t="shared" si="290"/>
        <v>65.131483573204676</v>
      </c>
      <c r="ES35" s="54">
        <f t="shared" si="290"/>
        <v>65.586860847706234</v>
      </c>
      <c r="ET35" s="54">
        <f t="shared" si="290"/>
        <v>66.042238122207792</v>
      </c>
      <c r="EU35" s="54">
        <f t="shared" si="290"/>
        <v>66.49761539670935</v>
      </c>
      <c r="EV35" s="54">
        <f t="shared" si="290"/>
        <v>66.952992671210907</v>
      </c>
      <c r="EW35" s="54">
        <f t="shared" si="290"/>
        <v>67.408369945712465</v>
      </c>
      <c r="EX35" s="54">
        <f t="shared" si="290"/>
        <v>67.863747220214023</v>
      </c>
      <c r="EY35" s="54">
        <f t="shared" si="290"/>
        <v>68.319124494715581</v>
      </c>
      <c r="EZ35" s="54">
        <f t="shared" si="290"/>
        <v>68.774501769217139</v>
      </c>
      <c r="FA35" s="54">
        <f t="shared" si="290"/>
        <v>69.229879043718697</v>
      </c>
      <c r="FB35" s="54">
        <f t="shared" si="290"/>
        <v>69.685256318220254</v>
      </c>
      <c r="FC35" s="54">
        <f t="shared" si="290"/>
        <v>70.140633592721812</v>
      </c>
      <c r="FD35" s="54">
        <f t="shared" si="290"/>
        <v>70.59601086722337</v>
      </c>
      <c r="FE35" s="54">
        <f t="shared" si="290"/>
        <v>71.051388141724928</v>
      </c>
      <c r="FF35" s="54">
        <f t="shared" si="290"/>
        <v>71.506765416226486</v>
      </c>
      <c r="FG35" s="54">
        <f t="shared" si="290"/>
        <v>71.962142690728044</v>
      </c>
      <c r="FH35" s="54">
        <f t="shared" si="290"/>
        <v>72.417519965229602</v>
      </c>
      <c r="FI35" s="54">
        <f t="shared" si="290"/>
        <v>72.872897239731159</v>
      </c>
      <c r="FJ35" s="54">
        <f t="shared" si="290"/>
        <v>73.328274514232717</v>
      </c>
      <c r="FK35" s="54">
        <f t="shared" si="290"/>
        <v>73.783651788734275</v>
      </c>
      <c r="FL35" s="54">
        <f t="shared" si="290"/>
        <v>74.239029063235833</v>
      </c>
      <c r="FM35" s="54">
        <f t="shared" si="290"/>
        <v>74.694406337737391</v>
      </c>
      <c r="FN35" s="54">
        <f t="shared" si="290"/>
        <v>75.149783612238949</v>
      </c>
      <c r="FO35" s="54">
        <f t="shared" si="290"/>
        <v>75.605160886740506</v>
      </c>
      <c r="FP35" s="54">
        <f t="shared" si="290"/>
        <v>76.060538161242064</v>
      </c>
      <c r="FQ35" s="54">
        <f t="shared" si="290"/>
        <v>76.515915435743622</v>
      </c>
      <c r="FR35" s="54">
        <f t="shared" si="290"/>
        <v>76.97129271024518</v>
      </c>
      <c r="FS35" s="54">
        <f t="shared" si="290"/>
        <v>77.426669984746738</v>
      </c>
      <c r="FT35" s="54">
        <f t="shared" si="290"/>
        <v>77.882047259248296</v>
      </c>
      <c r="FU35" s="54">
        <f t="shared" si="290"/>
        <v>78.337424533749854</v>
      </c>
      <c r="FV35" s="54">
        <f t="shared" si="281"/>
        <v>78.792801808251411</v>
      </c>
      <c r="FW35" s="54">
        <f t="shared" si="281"/>
        <v>79.248179082752969</v>
      </c>
      <c r="FX35" s="54">
        <f t="shared" si="281"/>
        <v>79.703556357254527</v>
      </c>
      <c r="FY35" s="54">
        <f t="shared" si="281"/>
        <v>80.158933631756085</v>
      </c>
      <c r="FZ35" s="54">
        <f t="shared" si="281"/>
        <v>80.614310906257643</v>
      </c>
      <c r="GA35" s="54">
        <f t="shared" si="281"/>
        <v>81.069688180759201</v>
      </c>
      <c r="GB35" s="54">
        <f t="shared" si="281"/>
        <v>81.525065455260759</v>
      </c>
      <c r="GC35" s="54">
        <f t="shared" si="281"/>
        <v>81.980442729762316</v>
      </c>
      <c r="GD35" s="54">
        <f t="shared" si="281"/>
        <v>82.435820004263874</v>
      </c>
      <c r="GE35" s="54">
        <f t="shared" si="281"/>
        <v>82.891197278765432</v>
      </c>
      <c r="GF35" s="54">
        <f t="shared" si="281"/>
        <v>83.34657455326699</v>
      </c>
      <c r="GG35" s="54">
        <f t="shared" si="281"/>
        <v>83.801951827768548</v>
      </c>
      <c r="GH35" s="54">
        <f t="shared" si="281"/>
        <v>84.257329102270106</v>
      </c>
      <c r="GI35" s="54">
        <f t="shared" si="281"/>
        <v>84.712706376771663</v>
      </c>
      <c r="GJ35" s="54">
        <f t="shared" si="281"/>
        <v>85.168083651273221</v>
      </c>
      <c r="GK35" s="54">
        <f t="shared" si="281"/>
        <v>85.623460925774779</v>
      </c>
      <c r="GL35" s="54">
        <f t="shared" si="281"/>
        <v>86.078838200276337</v>
      </c>
      <c r="GM35" s="54">
        <f t="shared" si="281"/>
        <v>86.534215474777895</v>
      </c>
      <c r="GN35" s="54">
        <f t="shared" si="281"/>
        <v>86.989592749279453</v>
      </c>
      <c r="GO35" s="54">
        <f t="shared" si="281"/>
        <v>87.444970023781011</v>
      </c>
      <c r="GP35" s="54">
        <f t="shared" si="281"/>
        <v>87.900347298282568</v>
      </c>
      <c r="GQ35" s="54">
        <f t="shared" si="281"/>
        <v>88.355724572784126</v>
      </c>
      <c r="GR35" s="54">
        <f t="shared" si="281"/>
        <v>88.811101847285684</v>
      </c>
    </row>
    <row r="36" spans="1:200" x14ac:dyDescent="0.25">
      <c r="A36" s="30" t="s">
        <v>80</v>
      </c>
      <c r="B36" s="54">
        <f t="shared" si="243"/>
        <v>1.6508521670423304</v>
      </c>
      <c r="C36" s="54">
        <f t="shared" si="243"/>
        <v>1.6508521670423304</v>
      </c>
      <c r="D36" s="54">
        <f t="shared" si="243"/>
        <v>1.6508521670423304</v>
      </c>
      <c r="E36" s="54">
        <f t="shared" si="243"/>
        <v>1.6508521670423304</v>
      </c>
      <c r="F36" s="54">
        <f t="shared" si="243"/>
        <v>1.6508521670423304</v>
      </c>
      <c r="G36" s="54">
        <f t="shared" si="243"/>
        <v>1.6508521670423304</v>
      </c>
      <c r="H36" s="68">
        <f>VLOOKUP(H$26,Data_Enersys_VRLA!$A$206:$E$225,4)</f>
        <v>1.6508521670423304</v>
      </c>
      <c r="I36" s="68">
        <f>VLOOKUP(I$26,Data_Enersys_VRLA!$A$206:$E$225,4)</f>
        <v>1.6265059903093895</v>
      </c>
      <c r="J36" s="68">
        <f>VLOOKUP(J$26,Data_Enersys_VRLA!$A$206:$E$225,4)</f>
        <v>1.6143937116581495</v>
      </c>
      <c r="K36" s="69">
        <f t="shared" si="244"/>
        <v>1.7187022541412182</v>
      </c>
      <c r="L36" s="68">
        <f>VLOOKUP(L$26,Data_Enersys_VRLA!$A$206:$E$225,4)</f>
        <v>1.823010796624287</v>
      </c>
      <c r="M36" s="69">
        <f t="shared" si="245"/>
        <v>1.9735161148747895</v>
      </c>
      <c r="N36" s="69">
        <f t="shared" si="246"/>
        <v>2.124021433125292</v>
      </c>
      <c r="O36" s="68">
        <f>VLOOKUP(O$26,Data_Enersys_VRLA!$A$206:$E$225,4)</f>
        <v>2.2745267513757947</v>
      </c>
      <c r="P36" s="54">
        <f t="shared" si="247"/>
        <v>3.2221244089162688</v>
      </c>
      <c r="Q36" s="68">
        <f>VLOOKUP(Q$26,Data_Enersys_VRLA!$A$206:$E$225,4)</f>
        <v>4.1697220664567425</v>
      </c>
      <c r="R36" s="68">
        <f>VLOOKUP(R$26,Data_Enersys_VRLA!$A$206:$E$225,4)</f>
        <v>6.0333456774198924</v>
      </c>
      <c r="S36" s="54">
        <f t="shared" si="248"/>
        <v>6.49447069710601</v>
      </c>
      <c r="T36" s="68">
        <f>VLOOKUP(T$26,Data_Enersys_VRLA!$A$206:$E$225,4)</f>
        <v>6.9555957167921276</v>
      </c>
      <c r="U36" s="54">
        <f t="shared" si="249"/>
        <v>7.4098199753425362</v>
      </c>
      <c r="V36" s="68">
        <f>VLOOKUP(V$26,Data_Enersys_VRLA!$A$206:$E$225,4)</f>
        <v>7.8640442338929457</v>
      </c>
      <c r="W36" s="54">
        <f t="shared" si="250"/>
        <v>8.2996564405279329</v>
      </c>
      <c r="X36" s="68">
        <f>VLOOKUP(X$26,Data_Enersys_VRLA!$A$206:$E$225,4)</f>
        <v>8.735268647162922</v>
      </c>
      <c r="Y36" s="54">
        <f t="shared" si="251"/>
        <v>9.1805129228678268</v>
      </c>
      <c r="Z36" s="68">
        <f>VLOOKUP(Z$26,Data_Enersys_VRLA!$A$206:$E$225,4)</f>
        <v>9.6257571985727335</v>
      </c>
      <c r="AA36" s="54">
        <f t="shared" si="252"/>
        <v>10.053286845159093</v>
      </c>
      <c r="AB36" s="68">
        <f>VLOOKUP(AB$26,Data_Enersys_VRLA!$A$206:$E$225,4)</f>
        <v>10.480816491745454</v>
      </c>
      <c r="AC36" s="54">
        <f t="shared" si="253"/>
        <v>10.937406517128425</v>
      </c>
      <c r="AD36" s="54">
        <f t="shared" si="254"/>
        <v>11.393996542511394</v>
      </c>
      <c r="AE36" s="54">
        <f t="shared" si="255"/>
        <v>11.850586567894364</v>
      </c>
      <c r="AF36" s="54">
        <f t="shared" si="256"/>
        <v>12.307176593277335</v>
      </c>
      <c r="AG36" s="54">
        <f t="shared" si="257"/>
        <v>12.763766618660306</v>
      </c>
      <c r="AH36" s="54">
        <f t="shared" si="258"/>
        <v>13.220356644043274</v>
      </c>
      <c r="AI36" s="54">
        <f t="shared" si="259"/>
        <v>13.676946669426245</v>
      </c>
      <c r="AJ36" s="54">
        <f t="shared" si="260"/>
        <v>14.133536694809216</v>
      </c>
      <c r="AK36" s="54">
        <f t="shared" si="261"/>
        <v>14.590126720192185</v>
      </c>
      <c r="AL36" s="54">
        <f t="shared" si="262"/>
        <v>15.046716745575155</v>
      </c>
      <c r="AM36" s="54">
        <f t="shared" si="263"/>
        <v>15.503306770958126</v>
      </c>
      <c r="AN36" s="54">
        <f t="shared" si="264"/>
        <v>15.959896796341095</v>
      </c>
      <c r="AO36" s="54">
        <f t="shared" si="265"/>
        <v>16.416486821724064</v>
      </c>
      <c r="AP36" s="54">
        <f t="shared" si="266"/>
        <v>16.873076847107036</v>
      </c>
      <c r="AQ36" s="54">
        <f t="shared" si="267"/>
        <v>17.329666872490009</v>
      </c>
      <c r="AR36" s="54">
        <f t="shared" si="268"/>
        <v>17.786256897872974</v>
      </c>
      <c r="AS36" s="54">
        <f t="shared" si="269"/>
        <v>18.242846923255946</v>
      </c>
      <c r="AT36" s="54">
        <f t="shared" si="270"/>
        <v>18.699436948638919</v>
      </c>
      <c r="AU36" s="54">
        <f t="shared" si="271"/>
        <v>19.156026974021884</v>
      </c>
      <c r="AV36" s="68">
        <f>VLOOKUP(AV$26,Data_Enersys_VRLA!$A$206:$E$225,4)</f>
        <v>19.612616999404857</v>
      </c>
      <c r="AW36" s="54">
        <f t="shared" ref="AW36" si="291">AV36+($AV36-$AU36)</f>
        <v>20.069207024787829</v>
      </c>
      <c r="AX36" s="54">
        <f t="shared" si="287"/>
        <v>20.525797050170802</v>
      </c>
      <c r="AY36" s="54">
        <f t="shared" si="287"/>
        <v>20.982387075553774</v>
      </c>
      <c r="AZ36" s="54">
        <f t="shared" si="287"/>
        <v>21.438977100936746</v>
      </c>
      <c r="BA36" s="54">
        <f t="shared" si="287"/>
        <v>21.895567126319719</v>
      </c>
      <c r="BB36" s="54">
        <f t="shared" si="287"/>
        <v>22.352157151702691</v>
      </c>
      <c r="BC36" s="54">
        <f t="shared" si="287"/>
        <v>22.808747177085664</v>
      </c>
      <c r="BD36" s="54">
        <f t="shared" si="287"/>
        <v>23.265337202468636</v>
      </c>
      <c r="BE36" s="54">
        <f t="shared" si="287"/>
        <v>23.721927227851609</v>
      </c>
      <c r="BF36" s="54">
        <f t="shared" si="287"/>
        <v>24.178517253234581</v>
      </c>
      <c r="BG36" s="54">
        <f t="shared" si="287"/>
        <v>24.635107278617554</v>
      </c>
      <c r="BH36" s="54">
        <f t="shared" si="287"/>
        <v>25.091697304000526</v>
      </c>
      <c r="BI36" s="54">
        <f t="shared" si="287"/>
        <v>25.548287329383498</v>
      </c>
      <c r="BJ36" s="54">
        <f t="shared" si="287"/>
        <v>26.004877354766471</v>
      </c>
      <c r="BK36" s="54">
        <f t="shared" si="287"/>
        <v>26.461467380149443</v>
      </c>
      <c r="BL36" s="54">
        <f t="shared" si="287"/>
        <v>26.918057405532416</v>
      </c>
      <c r="BM36" s="54">
        <f t="shared" si="287"/>
        <v>27.374647430915388</v>
      </c>
      <c r="BN36" s="54">
        <f t="shared" si="287"/>
        <v>27.831237456298361</v>
      </c>
      <c r="BO36" s="54">
        <f t="shared" si="287"/>
        <v>28.287827481681333</v>
      </c>
      <c r="BP36" s="54">
        <f t="shared" si="287"/>
        <v>28.744417507064306</v>
      </c>
      <c r="BQ36" s="54">
        <f t="shared" si="287"/>
        <v>29.201007532447278</v>
      </c>
      <c r="BR36" s="54">
        <f t="shared" si="287"/>
        <v>29.65759755783025</v>
      </c>
      <c r="BS36" s="54">
        <f t="shared" si="287"/>
        <v>30.114187583213223</v>
      </c>
      <c r="BT36" s="54">
        <f t="shared" si="287"/>
        <v>30.570777608596195</v>
      </c>
      <c r="BU36" s="54">
        <f t="shared" si="287"/>
        <v>31.027367633979168</v>
      </c>
      <c r="BV36" s="54">
        <f t="shared" si="287"/>
        <v>31.48395765936214</v>
      </c>
      <c r="BW36" s="54">
        <f t="shared" si="287"/>
        <v>31.940547684745113</v>
      </c>
      <c r="BX36" s="54">
        <f t="shared" si="287"/>
        <v>32.397137710128085</v>
      </c>
      <c r="BY36" s="54">
        <f t="shared" si="287"/>
        <v>32.853727735511058</v>
      </c>
      <c r="BZ36" s="54">
        <f t="shared" si="287"/>
        <v>33.31031776089403</v>
      </c>
      <c r="CA36" s="54">
        <f t="shared" si="287"/>
        <v>33.766907786277002</v>
      </c>
      <c r="CB36" s="54">
        <f t="shared" si="287"/>
        <v>34.223497811659975</v>
      </c>
      <c r="CC36" s="54">
        <f t="shared" si="287"/>
        <v>34.680087837042947</v>
      </c>
      <c r="CD36" s="54">
        <f t="shared" si="287"/>
        <v>35.13667786242592</v>
      </c>
      <c r="CE36" s="54">
        <f t="shared" si="287"/>
        <v>35.593267887808892</v>
      </c>
      <c r="CF36" s="54">
        <f t="shared" si="287"/>
        <v>36.049857913191865</v>
      </c>
      <c r="CG36" s="54">
        <f t="shared" si="287"/>
        <v>36.506447938574837</v>
      </c>
      <c r="CH36" s="54">
        <f t="shared" si="287"/>
        <v>36.963037963957809</v>
      </c>
      <c r="CI36" s="54">
        <f t="shared" si="287"/>
        <v>37.419627989340782</v>
      </c>
      <c r="CJ36" s="54">
        <f t="shared" si="287"/>
        <v>37.876218014723754</v>
      </c>
      <c r="CK36" s="54">
        <f t="shared" si="287"/>
        <v>38.332808040106727</v>
      </c>
      <c r="CL36" s="54">
        <f t="shared" si="287"/>
        <v>38.789398065489699</v>
      </c>
      <c r="CM36" s="54">
        <f t="shared" si="287"/>
        <v>39.245988090872672</v>
      </c>
      <c r="CN36" s="54">
        <f t="shared" si="287"/>
        <v>39.702578116255644</v>
      </c>
      <c r="CO36" s="54">
        <f t="shared" si="287"/>
        <v>40.159168141638617</v>
      </c>
      <c r="CP36" s="54">
        <f t="shared" si="287"/>
        <v>40.615758167021589</v>
      </c>
      <c r="CQ36" s="54">
        <f t="shared" si="287"/>
        <v>41.072348192404561</v>
      </c>
      <c r="CR36" s="54">
        <f t="shared" si="287"/>
        <v>41.528938217787534</v>
      </c>
      <c r="CS36" s="54">
        <f t="shared" si="287"/>
        <v>41.985528243170506</v>
      </c>
      <c r="CT36" s="54">
        <f t="shared" si="287"/>
        <v>42.442118268553479</v>
      </c>
      <c r="CU36" s="54">
        <f t="shared" si="287"/>
        <v>42.898708293936451</v>
      </c>
      <c r="CV36" s="54">
        <f t="shared" si="287"/>
        <v>43.355298319319424</v>
      </c>
      <c r="CW36" s="54">
        <f t="shared" si="287"/>
        <v>43.811888344702396</v>
      </c>
      <c r="CX36" s="54">
        <f t="shared" si="287"/>
        <v>44.268478370085369</v>
      </c>
      <c r="CY36" s="54">
        <f t="shared" si="287"/>
        <v>44.725068395468341</v>
      </c>
      <c r="CZ36" s="54">
        <f t="shared" si="287"/>
        <v>45.181658420851313</v>
      </c>
      <c r="DA36" s="54">
        <f t="shared" si="287"/>
        <v>45.638248446234286</v>
      </c>
      <c r="DB36" s="54">
        <f t="shared" si="287"/>
        <v>46.094838471617258</v>
      </c>
      <c r="DC36" s="54">
        <f t="shared" si="287"/>
        <v>46.551428497000231</v>
      </c>
      <c r="DD36" s="54">
        <f t="shared" si="287"/>
        <v>47.008018522383203</v>
      </c>
      <c r="DE36" s="54">
        <f t="shared" si="287"/>
        <v>47.464608547766176</v>
      </c>
      <c r="DF36" s="54">
        <f t="shared" si="287"/>
        <v>47.921198573149148</v>
      </c>
      <c r="DG36" s="54">
        <f t="shared" si="287"/>
        <v>48.377788598532121</v>
      </c>
      <c r="DH36" s="54">
        <f t="shared" si="287"/>
        <v>48.834378623915093</v>
      </c>
      <c r="DI36" s="54">
        <f t="shared" si="285"/>
        <v>49.290968649298065</v>
      </c>
      <c r="DJ36" s="54">
        <f t="shared" si="285"/>
        <v>49.747558674681038</v>
      </c>
      <c r="DK36" s="54">
        <f t="shared" si="285"/>
        <v>50.20414870006401</v>
      </c>
      <c r="DL36" s="54">
        <f t="shared" ref="DL36:FU36" si="292">DK36+($AV36-$AU36)</f>
        <v>50.660738725446983</v>
      </c>
      <c r="DM36" s="54">
        <f t="shared" si="292"/>
        <v>51.117328750829955</v>
      </c>
      <c r="DN36" s="54">
        <f t="shared" si="292"/>
        <v>51.573918776212928</v>
      </c>
      <c r="DO36" s="54">
        <f t="shared" si="292"/>
        <v>52.0305088015959</v>
      </c>
      <c r="DP36" s="54">
        <f t="shared" si="292"/>
        <v>52.487098826978873</v>
      </c>
      <c r="DQ36" s="54">
        <f t="shared" si="292"/>
        <v>52.943688852361845</v>
      </c>
      <c r="DR36" s="54">
        <f t="shared" si="292"/>
        <v>53.400278877744817</v>
      </c>
      <c r="DS36" s="54">
        <f t="shared" si="292"/>
        <v>53.85686890312779</v>
      </c>
      <c r="DT36" s="54">
        <f t="shared" si="292"/>
        <v>54.313458928510762</v>
      </c>
      <c r="DU36" s="54">
        <f t="shared" si="292"/>
        <v>54.770048953893735</v>
      </c>
      <c r="DV36" s="54">
        <f t="shared" si="292"/>
        <v>55.226638979276707</v>
      </c>
      <c r="DW36" s="54">
        <f t="shared" si="292"/>
        <v>55.68322900465968</v>
      </c>
      <c r="DX36" s="54">
        <f t="shared" si="292"/>
        <v>56.139819030042652</v>
      </c>
      <c r="DY36" s="54">
        <f t="shared" si="292"/>
        <v>56.596409055425625</v>
      </c>
      <c r="DZ36" s="54">
        <f t="shared" si="292"/>
        <v>57.052999080808597</v>
      </c>
      <c r="EA36" s="54">
        <f t="shared" si="292"/>
        <v>57.509589106191569</v>
      </c>
      <c r="EB36" s="54">
        <f t="shared" si="292"/>
        <v>57.966179131574542</v>
      </c>
      <c r="EC36" s="54">
        <f t="shared" si="292"/>
        <v>58.422769156957514</v>
      </c>
      <c r="ED36" s="54">
        <f t="shared" si="292"/>
        <v>58.879359182340487</v>
      </c>
      <c r="EE36" s="54">
        <f t="shared" si="292"/>
        <v>59.335949207723459</v>
      </c>
      <c r="EF36" s="54">
        <f t="shared" si="292"/>
        <v>59.792539233106432</v>
      </c>
      <c r="EG36" s="54">
        <f t="shared" si="292"/>
        <v>60.249129258489404</v>
      </c>
      <c r="EH36" s="54">
        <f t="shared" si="292"/>
        <v>60.705719283872376</v>
      </c>
      <c r="EI36" s="54">
        <f t="shared" si="292"/>
        <v>61.162309309255349</v>
      </c>
      <c r="EJ36" s="54">
        <f t="shared" si="292"/>
        <v>61.618899334638321</v>
      </c>
      <c r="EK36" s="54">
        <f t="shared" si="292"/>
        <v>62.075489360021294</v>
      </c>
      <c r="EL36" s="54">
        <f t="shared" si="292"/>
        <v>62.532079385404266</v>
      </c>
      <c r="EM36" s="54">
        <f t="shared" si="292"/>
        <v>62.988669410787239</v>
      </c>
      <c r="EN36" s="54">
        <f t="shared" si="292"/>
        <v>63.445259436170211</v>
      </c>
      <c r="EO36" s="54">
        <f t="shared" si="292"/>
        <v>63.901849461553184</v>
      </c>
      <c r="EP36" s="54">
        <f t="shared" si="292"/>
        <v>64.358439486936163</v>
      </c>
      <c r="EQ36" s="54">
        <f t="shared" si="292"/>
        <v>64.815029512319143</v>
      </c>
      <c r="ER36" s="54">
        <f t="shared" si="292"/>
        <v>65.271619537702122</v>
      </c>
      <c r="ES36" s="54">
        <f t="shared" si="292"/>
        <v>65.728209563085102</v>
      </c>
      <c r="ET36" s="54">
        <f t="shared" si="292"/>
        <v>66.184799588468081</v>
      </c>
      <c r="EU36" s="54">
        <f t="shared" si="292"/>
        <v>66.641389613851061</v>
      </c>
      <c r="EV36" s="54">
        <f t="shared" si="292"/>
        <v>67.09797963923404</v>
      </c>
      <c r="EW36" s="54">
        <f t="shared" si="292"/>
        <v>67.55456966461702</v>
      </c>
      <c r="EX36" s="54">
        <f t="shared" si="292"/>
        <v>68.01115969</v>
      </c>
      <c r="EY36" s="54">
        <f t="shared" si="292"/>
        <v>68.467749715382979</v>
      </c>
      <c r="EZ36" s="54">
        <f t="shared" si="292"/>
        <v>68.924339740765959</v>
      </c>
      <c r="FA36" s="54">
        <f t="shared" si="292"/>
        <v>69.380929766148938</v>
      </c>
      <c r="FB36" s="54">
        <f t="shared" si="292"/>
        <v>69.837519791531918</v>
      </c>
      <c r="FC36" s="54">
        <f t="shared" si="292"/>
        <v>70.294109816914897</v>
      </c>
      <c r="FD36" s="54">
        <f t="shared" si="292"/>
        <v>70.750699842297877</v>
      </c>
      <c r="FE36" s="54">
        <f t="shared" si="292"/>
        <v>71.207289867680856</v>
      </c>
      <c r="FF36" s="54">
        <f t="shared" si="292"/>
        <v>71.663879893063836</v>
      </c>
      <c r="FG36" s="54">
        <f t="shared" si="292"/>
        <v>72.120469918446815</v>
      </c>
      <c r="FH36" s="54">
        <f t="shared" si="292"/>
        <v>72.577059943829795</v>
      </c>
      <c r="FI36" s="54">
        <f t="shared" si="292"/>
        <v>73.033649969212775</v>
      </c>
      <c r="FJ36" s="54">
        <f t="shared" si="292"/>
        <v>73.490239994595754</v>
      </c>
      <c r="FK36" s="54">
        <f t="shared" si="292"/>
        <v>73.946830019978734</v>
      </c>
      <c r="FL36" s="54">
        <f t="shared" si="292"/>
        <v>74.403420045361713</v>
      </c>
      <c r="FM36" s="54">
        <f t="shared" si="292"/>
        <v>74.860010070744693</v>
      </c>
      <c r="FN36" s="54">
        <f t="shared" si="292"/>
        <v>75.316600096127672</v>
      </c>
      <c r="FO36" s="54">
        <f t="shared" si="292"/>
        <v>75.773190121510652</v>
      </c>
      <c r="FP36" s="54">
        <f t="shared" si="292"/>
        <v>76.229780146893631</v>
      </c>
      <c r="FQ36" s="54">
        <f t="shared" si="292"/>
        <v>76.686370172276611</v>
      </c>
      <c r="FR36" s="54">
        <f t="shared" si="292"/>
        <v>77.14296019765959</v>
      </c>
      <c r="FS36" s="54">
        <f t="shared" si="292"/>
        <v>77.59955022304257</v>
      </c>
      <c r="FT36" s="54">
        <f t="shared" si="292"/>
        <v>78.05614024842555</v>
      </c>
      <c r="FU36" s="54">
        <f t="shared" si="292"/>
        <v>78.512730273808529</v>
      </c>
      <c r="FV36" s="54">
        <f t="shared" si="281"/>
        <v>78.969320299191509</v>
      </c>
      <c r="FW36" s="54">
        <f t="shared" si="281"/>
        <v>79.425910324574488</v>
      </c>
      <c r="FX36" s="54">
        <f t="shared" si="281"/>
        <v>79.882500349957468</v>
      </c>
      <c r="FY36" s="54">
        <f t="shared" si="281"/>
        <v>80.339090375340447</v>
      </c>
      <c r="FZ36" s="54">
        <f t="shared" si="281"/>
        <v>80.795680400723427</v>
      </c>
      <c r="GA36" s="54">
        <f t="shared" si="281"/>
        <v>81.252270426106406</v>
      </c>
      <c r="GB36" s="54">
        <f t="shared" si="281"/>
        <v>81.708860451489386</v>
      </c>
      <c r="GC36" s="54">
        <f t="shared" si="281"/>
        <v>82.165450476872365</v>
      </c>
      <c r="GD36" s="54">
        <f t="shared" si="281"/>
        <v>82.622040502255345</v>
      </c>
      <c r="GE36" s="54">
        <f t="shared" si="281"/>
        <v>83.078630527638325</v>
      </c>
      <c r="GF36" s="54">
        <f t="shared" si="281"/>
        <v>83.535220553021304</v>
      </c>
      <c r="GG36" s="54">
        <f t="shared" si="281"/>
        <v>83.991810578404284</v>
      </c>
      <c r="GH36" s="54">
        <f t="shared" si="281"/>
        <v>84.448400603787263</v>
      </c>
      <c r="GI36" s="54">
        <f t="shared" si="281"/>
        <v>84.904990629170243</v>
      </c>
      <c r="GJ36" s="54">
        <f t="shared" si="281"/>
        <v>85.361580654553222</v>
      </c>
      <c r="GK36" s="54">
        <f t="shared" si="281"/>
        <v>85.818170679936202</v>
      </c>
      <c r="GL36" s="54">
        <f t="shared" si="281"/>
        <v>86.274760705319181</v>
      </c>
      <c r="GM36" s="54">
        <f t="shared" si="281"/>
        <v>86.731350730702161</v>
      </c>
      <c r="GN36" s="54">
        <f t="shared" si="281"/>
        <v>87.18794075608514</v>
      </c>
      <c r="GO36" s="54">
        <f t="shared" si="281"/>
        <v>87.64453078146812</v>
      </c>
      <c r="GP36" s="54">
        <f t="shared" si="281"/>
        <v>88.1011208068511</v>
      </c>
      <c r="GQ36" s="54">
        <f t="shared" si="281"/>
        <v>88.557710832234079</v>
      </c>
      <c r="GR36" s="54">
        <f t="shared" si="281"/>
        <v>89.014300857617059</v>
      </c>
    </row>
    <row r="37" spans="1:200" x14ac:dyDescent="0.25">
      <c r="A37" s="30" t="s">
        <v>81</v>
      </c>
      <c r="B37" s="54">
        <f t="shared" si="243"/>
        <v>1.6509029710912322</v>
      </c>
      <c r="C37" s="54">
        <f t="shared" si="243"/>
        <v>1.6509029710912322</v>
      </c>
      <c r="D37" s="54">
        <f t="shared" si="243"/>
        <v>1.6509029710912322</v>
      </c>
      <c r="E37" s="54">
        <f t="shared" si="243"/>
        <v>1.6509029710912322</v>
      </c>
      <c r="F37" s="54">
        <f t="shared" si="243"/>
        <v>1.6509029710912322</v>
      </c>
      <c r="G37" s="54">
        <f t="shared" si="243"/>
        <v>1.6509029710912322</v>
      </c>
      <c r="H37" s="68">
        <f>VLOOKUP(H$26,Data_Enersys_VRLA!$A$231:$E$250,4)</f>
        <v>1.6509029710912322</v>
      </c>
      <c r="I37" s="68">
        <f>VLOOKUP(I$26,Data_Enersys_VRLA!$A$231:$E$250,4)</f>
        <v>1.6261305792420604</v>
      </c>
      <c r="J37" s="68">
        <f>VLOOKUP(J$26,Data_Enersys_VRLA!$A$231:$E$250,4)</f>
        <v>1.6143812883712316</v>
      </c>
      <c r="K37" s="69">
        <f t="shared" si="244"/>
        <v>1.7187921134726898</v>
      </c>
      <c r="L37" s="68">
        <f>VLOOKUP(L$26,Data_Enersys_VRLA!$A$231:$E$250,4)</f>
        <v>1.8232029385741479</v>
      </c>
      <c r="M37" s="69">
        <f t="shared" si="245"/>
        <v>1.97351005178822</v>
      </c>
      <c r="N37" s="69">
        <f t="shared" si="246"/>
        <v>2.1238171650022921</v>
      </c>
      <c r="O37" s="68">
        <f>VLOOKUP(O$26,Data_Enersys_VRLA!$A$231:$E$250,4)</f>
        <v>2.2741242782163642</v>
      </c>
      <c r="P37" s="54">
        <f t="shared" si="247"/>
        <v>3.2222225431386748</v>
      </c>
      <c r="Q37" s="68">
        <f>VLOOKUP(Q$26,Data_Enersys_VRLA!$A$231:$E$250,4)</f>
        <v>4.1703208080609855</v>
      </c>
      <c r="R37" s="68">
        <f>VLOOKUP(R$26,Data_Enersys_VRLA!$A$231:$E$250,4)</f>
        <v>6.0299350806548153</v>
      </c>
      <c r="S37" s="54">
        <f t="shared" si="248"/>
        <v>6.4919301067348361</v>
      </c>
      <c r="T37" s="68">
        <f>VLOOKUP(T$26,Data_Enersys_VRLA!$A$231:$E$250,4)</f>
        <v>6.9539251328148568</v>
      </c>
      <c r="U37" s="54">
        <f t="shared" si="249"/>
        <v>7.4076120368680201</v>
      </c>
      <c r="V37" s="68">
        <f>VLOOKUP(V$26,Data_Enersys_VRLA!$A$231:$E$250,4)</f>
        <v>7.8612989409211824</v>
      </c>
      <c r="W37" s="54">
        <f t="shared" si="250"/>
        <v>8.3005485772018037</v>
      </c>
      <c r="X37" s="68">
        <f>VLOOKUP(X$26,Data_Enersys_VRLA!$A$231:$E$250,4)</f>
        <v>8.739798213482425</v>
      </c>
      <c r="Y37" s="54">
        <f t="shared" si="251"/>
        <v>9.1798018476784371</v>
      </c>
      <c r="Z37" s="68">
        <f>VLOOKUP(Z$26,Data_Enersys_VRLA!$A$231:$E$250,4)</f>
        <v>9.6198054818744474</v>
      </c>
      <c r="AA37" s="54">
        <f t="shared" si="252"/>
        <v>10.048408842256094</v>
      </c>
      <c r="AB37" s="68">
        <f>VLOOKUP(AB$26,Data_Enersys_VRLA!$A$231:$E$250,4)</f>
        <v>10.477012202637743</v>
      </c>
      <c r="AC37" s="54">
        <f t="shared" si="253"/>
        <v>10.931702760308397</v>
      </c>
      <c r="AD37" s="54">
        <f t="shared" si="254"/>
        <v>11.386393317979053</v>
      </c>
      <c r="AE37" s="54">
        <f t="shared" si="255"/>
        <v>11.841083875649707</v>
      </c>
      <c r="AF37" s="54">
        <f t="shared" si="256"/>
        <v>12.295774433320362</v>
      </c>
      <c r="AG37" s="54">
        <f t="shared" si="257"/>
        <v>12.750464990991016</v>
      </c>
      <c r="AH37" s="54">
        <f t="shared" si="258"/>
        <v>13.205155548661672</v>
      </c>
      <c r="AI37" s="54">
        <f t="shared" si="259"/>
        <v>13.659846106332326</v>
      </c>
      <c r="AJ37" s="54">
        <f t="shared" si="260"/>
        <v>14.11453666400298</v>
      </c>
      <c r="AK37" s="54">
        <f t="shared" si="261"/>
        <v>14.569227221673636</v>
      </c>
      <c r="AL37" s="54">
        <f t="shared" si="262"/>
        <v>15.023917779344291</v>
      </c>
      <c r="AM37" s="54">
        <f t="shared" si="263"/>
        <v>15.478608337014945</v>
      </c>
      <c r="AN37" s="54">
        <f t="shared" si="264"/>
        <v>15.933298894685599</v>
      </c>
      <c r="AO37" s="54">
        <f t="shared" si="265"/>
        <v>16.387989452356255</v>
      </c>
      <c r="AP37" s="54">
        <f t="shared" si="266"/>
        <v>16.842680010026911</v>
      </c>
      <c r="AQ37" s="54">
        <f t="shared" si="267"/>
        <v>17.297370567697563</v>
      </c>
      <c r="AR37" s="54">
        <f t="shared" si="268"/>
        <v>17.752061125368218</v>
      </c>
      <c r="AS37" s="54">
        <f t="shared" si="269"/>
        <v>18.206751683038874</v>
      </c>
      <c r="AT37" s="54">
        <f t="shared" si="270"/>
        <v>18.661442240709526</v>
      </c>
      <c r="AU37" s="54">
        <f t="shared" si="271"/>
        <v>19.116132798380182</v>
      </c>
      <c r="AV37" s="68">
        <f>VLOOKUP(AV$26,Data_Enersys_VRLA!$A$231:$E$250,4)</f>
        <v>19.570823356050838</v>
      </c>
      <c r="AW37" s="54">
        <f t="shared" ref="AW37" si="293">AV37+($AV37-$AU37)</f>
        <v>20.025513913721493</v>
      </c>
      <c r="AX37" s="54">
        <f t="shared" si="287"/>
        <v>20.480204471392149</v>
      </c>
      <c r="AY37" s="54">
        <f t="shared" si="287"/>
        <v>20.934895029062805</v>
      </c>
      <c r="AZ37" s="54">
        <f t="shared" si="287"/>
        <v>21.38958558673346</v>
      </c>
      <c r="BA37" s="54">
        <f t="shared" si="287"/>
        <v>21.844276144404116</v>
      </c>
      <c r="BB37" s="54">
        <f t="shared" si="287"/>
        <v>22.298966702074772</v>
      </c>
      <c r="BC37" s="54">
        <f t="shared" si="287"/>
        <v>22.753657259745427</v>
      </c>
      <c r="BD37" s="54">
        <f t="shared" si="287"/>
        <v>23.208347817416083</v>
      </c>
      <c r="BE37" s="54">
        <f t="shared" si="287"/>
        <v>23.663038375086739</v>
      </c>
      <c r="BF37" s="54">
        <f t="shared" si="287"/>
        <v>24.117728932757394</v>
      </c>
      <c r="BG37" s="54">
        <f t="shared" si="287"/>
        <v>24.57241949042805</v>
      </c>
      <c r="BH37" s="54">
        <f t="shared" si="287"/>
        <v>25.027110048098706</v>
      </c>
      <c r="BI37" s="54">
        <f t="shared" si="287"/>
        <v>25.481800605769362</v>
      </c>
      <c r="BJ37" s="54">
        <f t="shared" si="287"/>
        <v>25.936491163440017</v>
      </c>
      <c r="BK37" s="54">
        <f t="shared" si="287"/>
        <v>26.391181721110673</v>
      </c>
      <c r="BL37" s="54">
        <f t="shared" si="287"/>
        <v>26.845872278781329</v>
      </c>
      <c r="BM37" s="54">
        <f t="shared" si="287"/>
        <v>27.300562836451984</v>
      </c>
      <c r="BN37" s="54">
        <f t="shared" si="287"/>
        <v>27.75525339412264</v>
      </c>
      <c r="BO37" s="54">
        <f t="shared" si="287"/>
        <v>28.209943951793296</v>
      </c>
      <c r="BP37" s="54">
        <f t="shared" si="287"/>
        <v>28.664634509463951</v>
      </c>
      <c r="BQ37" s="54">
        <f t="shared" si="287"/>
        <v>29.119325067134607</v>
      </c>
      <c r="BR37" s="54">
        <f t="shared" si="287"/>
        <v>29.574015624805263</v>
      </c>
      <c r="BS37" s="54">
        <f t="shared" si="287"/>
        <v>30.028706182475918</v>
      </c>
      <c r="BT37" s="54">
        <f t="shared" si="287"/>
        <v>30.483396740146574</v>
      </c>
      <c r="BU37" s="54">
        <f t="shared" si="287"/>
        <v>30.93808729781723</v>
      </c>
      <c r="BV37" s="54">
        <f t="shared" si="287"/>
        <v>31.392777855487886</v>
      </c>
      <c r="BW37" s="54">
        <f t="shared" si="287"/>
        <v>31.847468413158541</v>
      </c>
      <c r="BX37" s="54">
        <f t="shared" si="287"/>
        <v>32.302158970829197</v>
      </c>
      <c r="BY37" s="54">
        <f t="shared" si="287"/>
        <v>32.756849528499856</v>
      </c>
      <c r="BZ37" s="54">
        <f t="shared" si="287"/>
        <v>33.211540086170515</v>
      </c>
      <c r="CA37" s="54">
        <f t="shared" si="287"/>
        <v>33.666230643841175</v>
      </c>
      <c r="CB37" s="54">
        <f t="shared" si="287"/>
        <v>34.120921201511834</v>
      </c>
      <c r="CC37" s="54">
        <f t="shared" si="287"/>
        <v>34.575611759182493</v>
      </c>
      <c r="CD37" s="54">
        <f t="shared" si="287"/>
        <v>35.030302316853152</v>
      </c>
      <c r="CE37" s="54">
        <f t="shared" si="287"/>
        <v>35.484992874523812</v>
      </c>
      <c r="CF37" s="54">
        <f t="shared" si="287"/>
        <v>35.939683432194471</v>
      </c>
      <c r="CG37" s="54">
        <f t="shared" si="287"/>
        <v>36.39437398986513</v>
      </c>
      <c r="CH37" s="54">
        <f t="shared" si="287"/>
        <v>36.849064547535789</v>
      </c>
      <c r="CI37" s="54">
        <f t="shared" si="287"/>
        <v>37.303755105206449</v>
      </c>
      <c r="CJ37" s="54">
        <f t="shared" si="287"/>
        <v>37.758445662877108</v>
      </c>
      <c r="CK37" s="54">
        <f t="shared" si="287"/>
        <v>38.213136220547767</v>
      </c>
      <c r="CL37" s="54">
        <f t="shared" si="287"/>
        <v>38.667826778218426</v>
      </c>
      <c r="CM37" s="54">
        <f t="shared" si="287"/>
        <v>39.122517335889086</v>
      </c>
      <c r="CN37" s="54">
        <f t="shared" si="287"/>
        <v>39.577207893559745</v>
      </c>
      <c r="CO37" s="54">
        <f t="shared" si="287"/>
        <v>40.031898451230404</v>
      </c>
      <c r="CP37" s="54">
        <f t="shared" si="287"/>
        <v>40.486589008901063</v>
      </c>
      <c r="CQ37" s="54">
        <f t="shared" si="287"/>
        <v>40.941279566571723</v>
      </c>
      <c r="CR37" s="54">
        <f t="shared" si="287"/>
        <v>41.395970124242382</v>
      </c>
      <c r="CS37" s="54">
        <f t="shared" si="287"/>
        <v>41.850660681913041</v>
      </c>
      <c r="CT37" s="54">
        <f t="shared" si="287"/>
        <v>42.3053512395837</v>
      </c>
      <c r="CU37" s="54">
        <f t="shared" si="287"/>
        <v>42.76004179725436</v>
      </c>
      <c r="CV37" s="54">
        <f t="shared" si="287"/>
        <v>43.214732354925019</v>
      </c>
      <c r="CW37" s="54">
        <f t="shared" si="287"/>
        <v>43.669422912595678</v>
      </c>
      <c r="CX37" s="54">
        <f t="shared" si="287"/>
        <v>44.124113470266337</v>
      </c>
      <c r="CY37" s="54">
        <f t="shared" si="287"/>
        <v>44.578804027936997</v>
      </c>
      <c r="CZ37" s="54">
        <f t="shared" si="287"/>
        <v>45.033494585607656</v>
      </c>
      <c r="DA37" s="54">
        <f t="shared" si="287"/>
        <v>45.488185143278315</v>
      </c>
      <c r="DB37" s="54">
        <f t="shared" si="287"/>
        <v>45.942875700948974</v>
      </c>
      <c r="DC37" s="54">
        <f t="shared" si="287"/>
        <v>46.397566258619634</v>
      </c>
      <c r="DD37" s="54">
        <f t="shared" si="287"/>
        <v>46.852256816290293</v>
      </c>
      <c r="DE37" s="54">
        <f t="shared" si="287"/>
        <v>47.306947373960952</v>
      </c>
      <c r="DF37" s="54">
        <f t="shared" si="287"/>
        <v>47.761637931631611</v>
      </c>
      <c r="DG37" s="54">
        <f t="shared" si="287"/>
        <v>48.216328489302271</v>
      </c>
      <c r="DH37" s="54">
        <f t="shared" si="287"/>
        <v>48.67101904697293</v>
      </c>
      <c r="DI37" s="54">
        <f t="shared" ref="DI37:FT37" si="294">DH37+($AV37-$AU37)</f>
        <v>49.125709604643589</v>
      </c>
      <c r="DJ37" s="54">
        <f t="shared" si="294"/>
        <v>49.580400162314248</v>
      </c>
      <c r="DK37" s="54">
        <f t="shared" si="294"/>
        <v>50.035090719984908</v>
      </c>
      <c r="DL37" s="54">
        <f t="shared" si="294"/>
        <v>50.489781277655567</v>
      </c>
      <c r="DM37" s="54">
        <f t="shared" si="294"/>
        <v>50.944471835326226</v>
      </c>
      <c r="DN37" s="54">
        <f t="shared" si="294"/>
        <v>51.399162392996885</v>
      </c>
      <c r="DO37" s="54">
        <f t="shared" si="294"/>
        <v>51.853852950667545</v>
      </c>
      <c r="DP37" s="54">
        <f t="shared" si="294"/>
        <v>52.308543508338204</v>
      </c>
      <c r="DQ37" s="54">
        <f t="shared" si="294"/>
        <v>52.763234066008863</v>
      </c>
      <c r="DR37" s="54">
        <f t="shared" si="294"/>
        <v>53.217924623679522</v>
      </c>
      <c r="DS37" s="54">
        <f t="shared" si="294"/>
        <v>53.672615181350182</v>
      </c>
      <c r="DT37" s="54">
        <f t="shared" si="294"/>
        <v>54.127305739020841</v>
      </c>
      <c r="DU37" s="54">
        <f t="shared" si="294"/>
        <v>54.5819962966915</v>
      </c>
      <c r="DV37" s="54">
        <f t="shared" si="294"/>
        <v>55.036686854362159</v>
      </c>
      <c r="DW37" s="54">
        <f t="shared" si="294"/>
        <v>55.491377412032818</v>
      </c>
      <c r="DX37" s="54">
        <f t="shared" si="294"/>
        <v>55.946067969703478</v>
      </c>
      <c r="DY37" s="54">
        <f t="shared" si="294"/>
        <v>56.400758527374137</v>
      </c>
      <c r="DZ37" s="54">
        <f t="shared" si="294"/>
        <v>56.855449085044796</v>
      </c>
      <c r="EA37" s="54">
        <f t="shared" si="294"/>
        <v>57.310139642715455</v>
      </c>
      <c r="EB37" s="54">
        <f t="shared" si="294"/>
        <v>57.764830200386115</v>
      </c>
      <c r="EC37" s="54">
        <f t="shared" si="294"/>
        <v>58.219520758056774</v>
      </c>
      <c r="ED37" s="54">
        <f t="shared" si="294"/>
        <v>58.674211315727433</v>
      </c>
      <c r="EE37" s="54">
        <f t="shared" si="294"/>
        <v>59.128901873398092</v>
      </c>
      <c r="EF37" s="54">
        <f t="shared" si="294"/>
        <v>59.583592431068752</v>
      </c>
      <c r="EG37" s="54">
        <f t="shared" si="294"/>
        <v>60.038282988739411</v>
      </c>
      <c r="EH37" s="54">
        <f t="shared" si="294"/>
        <v>60.49297354641007</v>
      </c>
      <c r="EI37" s="54">
        <f t="shared" si="294"/>
        <v>60.947664104080729</v>
      </c>
      <c r="EJ37" s="54">
        <f t="shared" si="294"/>
        <v>61.402354661751389</v>
      </c>
      <c r="EK37" s="54">
        <f t="shared" si="294"/>
        <v>61.857045219422048</v>
      </c>
      <c r="EL37" s="54">
        <f t="shared" si="294"/>
        <v>62.311735777092707</v>
      </c>
      <c r="EM37" s="54">
        <f t="shared" si="294"/>
        <v>62.766426334763366</v>
      </c>
      <c r="EN37" s="54">
        <f t="shared" si="294"/>
        <v>63.221116892434026</v>
      </c>
      <c r="EO37" s="54">
        <f t="shared" si="294"/>
        <v>63.675807450104685</v>
      </c>
      <c r="EP37" s="54">
        <f t="shared" si="294"/>
        <v>64.130498007775344</v>
      </c>
      <c r="EQ37" s="54">
        <f t="shared" si="294"/>
        <v>64.585188565446003</v>
      </c>
      <c r="ER37" s="54">
        <f t="shared" si="294"/>
        <v>65.039879123116663</v>
      </c>
      <c r="ES37" s="54">
        <f t="shared" si="294"/>
        <v>65.494569680787322</v>
      </c>
      <c r="ET37" s="54">
        <f t="shared" si="294"/>
        <v>65.949260238457981</v>
      </c>
      <c r="EU37" s="54">
        <f t="shared" si="294"/>
        <v>66.40395079612864</v>
      </c>
      <c r="EV37" s="54">
        <f t="shared" si="294"/>
        <v>66.8586413537993</v>
      </c>
      <c r="EW37" s="54">
        <f t="shared" si="294"/>
        <v>67.313331911469959</v>
      </c>
      <c r="EX37" s="54">
        <f t="shared" si="294"/>
        <v>67.768022469140618</v>
      </c>
      <c r="EY37" s="54">
        <f t="shared" si="294"/>
        <v>68.222713026811277</v>
      </c>
      <c r="EZ37" s="54">
        <f t="shared" si="294"/>
        <v>68.677403584481937</v>
      </c>
      <c r="FA37" s="54">
        <f t="shared" si="294"/>
        <v>69.132094142152596</v>
      </c>
      <c r="FB37" s="54">
        <f t="shared" si="294"/>
        <v>69.586784699823255</v>
      </c>
      <c r="FC37" s="54">
        <f t="shared" si="294"/>
        <v>70.041475257493914</v>
      </c>
      <c r="FD37" s="54">
        <f t="shared" si="294"/>
        <v>70.496165815164574</v>
      </c>
      <c r="FE37" s="54">
        <f t="shared" si="294"/>
        <v>70.950856372835233</v>
      </c>
      <c r="FF37" s="54">
        <f t="shared" si="294"/>
        <v>71.405546930505892</v>
      </c>
      <c r="FG37" s="54">
        <f t="shared" si="294"/>
        <v>71.860237488176551</v>
      </c>
      <c r="FH37" s="54">
        <f t="shared" si="294"/>
        <v>72.314928045847211</v>
      </c>
      <c r="FI37" s="54">
        <f t="shared" si="294"/>
        <v>72.76961860351787</v>
      </c>
      <c r="FJ37" s="54">
        <f t="shared" si="294"/>
        <v>73.224309161188529</v>
      </c>
      <c r="FK37" s="54">
        <f t="shared" si="294"/>
        <v>73.678999718859188</v>
      </c>
      <c r="FL37" s="54">
        <f t="shared" si="294"/>
        <v>74.133690276529848</v>
      </c>
      <c r="FM37" s="54">
        <f t="shared" si="294"/>
        <v>74.588380834200507</v>
      </c>
      <c r="FN37" s="54">
        <f t="shared" si="294"/>
        <v>75.043071391871166</v>
      </c>
      <c r="FO37" s="54">
        <f t="shared" si="294"/>
        <v>75.497761949541825</v>
      </c>
      <c r="FP37" s="54">
        <f t="shared" si="294"/>
        <v>75.952452507212485</v>
      </c>
      <c r="FQ37" s="54">
        <f t="shared" si="294"/>
        <v>76.407143064883144</v>
      </c>
      <c r="FR37" s="54">
        <f t="shared" si="294"/>
        <v>76.861833622553803</v>
      </c>
      <c r="FS37" s="54">
        <f t="shared" si="294"/>
        <v>77.316524180224462</v>
      </c>
      <c r="FT37" s="54">
        <f t="shared" si="294"/>
        <v>77.771214737895122</v>
      </c>
      <c r="FU37" s="54">
        <f t="shared" ref="FU37" si="295">FT37+($AV37-$AU37)</f>
        <v>78.225905295565781</v>
      </c>
      <c r="FV37" s="54">
        <f t="shared" si="281"/>
        <v>78.68059585323644</v>
      </c>
      <c r="FW37" s="54">
        <f t="shared" si="281"/>
        <v>79.135286410907099</v>
      </c>
      <c r="FX37" s="54">
        <f t="shared" si="281"/>
        <v>79.589976968577758</v>
      </c>
      <c r="FY37" s="54">
        <f t="shared" si="281"/>
        <v>80.044667526248418</v>
      </c>
      <c r="FZ37" s="54">
        <f t="shared" si="281"/>
        <v>80.499358083919077</v>
      </c>
      <c r="GA37" s="54">
        <f t="shared" si="281"/>
        <v>80.954048641589736</v>
      </c>
      <c r="GB37" s="54">
        <f t="shared" si="281"/>
        <v>81.408739199260395</v>
      </c>
      <c r="GC37" s="54">
        <f t="shared" si="281"/>
        <v>81.863429756931055</v>
      </c>
      <c r="GD37" s="54">
        <f t="shared" si="281"/>
        <v>82.318120314601714</v>
      </c>
      <c r="GE37" s="54">
        <f t="shared" si="281"/>
        <v>82.772810872272373</v>
      </c>
      <c r="GF37" s="54">
        <f t="shared" si="281"/>
        <v>83.227501429943032</v>
      </c>
      <c r="GG37" s="54">
        <f t="shared" si="281"/>
        <v>83.682191987613692</v>
      </c>
      <c r="GH37" s="54">
        <f t="shared" si="281"/>
        <v>84.136882545284351</v>
      </c>
      <c r="GI37" s="54">
        <f t="shared" si="281"/>
        <v>84.59157310295501</v>
      </c>
      <c r="GJ37" s="54">
        <f t="shared" si="281"/>
        <v>85.046263660625669</v>
      </c>
      <c r="GK37" s="54">
        <f t="shared" si="281"/>
        <v>85.500954218296329</v>
      </c>
      <c r="GL37" s="54">
        <f t="shared" si="281"/>
        <v>85.955644775966988</v>
      </c>
      <c r="GM37" s="54">
        <f t="shared" si="281"/>
        <v>86.410335333637647</v>
      </c>
      <c r="GN37" s="54">
        <f t="shared" si="281"/>
        <v>86.865025891308306</v>
      </c>
      <c r="GO37" s="54">
        <f t="shared" si="281"/>
        <v>87.319716448978966</v>
      </c>
      <c r="GP37" s="54">
        <f t="shared" si="281"/>
        <v>87.774407006649625</v>
      </c>
      <c r="GQ37" s="54">
        <f t="shared" si="281"/>
        <v>88.229097564320284</v>
      </c>
      <c r="GR37" s="54">
        <f t="shared" si="281"/>
        <v>88.683788121990943</v>
      </c>
    </row>
    <row r="38" spans="1:200" x14ac:dyDescent="0.25">
      <c r="A38" s="30" t="s">
        <v>82</v>
      </c>
      <c r="B38" s="54">
        <f t="shared" si="243"/>
        <v>1.6509407504880327</v>
      </c>
      <c r="C38" s="54">
        <f t="shared" ref="C38:G43" si="296">$H38</f>
        <v>1.6509407504880327</v>
      </c>
      <c r="D38" s="54">
        <f t="shared" si="296"/>
        <v>1.6509407504880327</v>
      </c>
      <c r="E38" s="54">
        <f t="shared" si="296"/>
        <v>1.6509407504880327</v>
      </c>
      <c r="F38" s="54">
        <f t="shared" si="296"/>
        <v>1.6509407504880327</v>
      </c>
      <c r="G38" s="54">
        <f t="shared" si="296"/>
        <v>1.6509407504880327</v>
      </c>
      <c r="H38" s="68">
        <f>VLOOKUP(H$26,Data_Enersys_VRLA!$A$256:$E$275,4)</f>
        <v>1.6509407504880327</v>
      </c>
      <c r="I38" s="68">
        <f>VLOOKUP(I$26,Data_Enersys_VRLA!$A$256:$E$275,4)</f>
        <v>1.6261677917454469</v>
      </c>
      <c r="J38" s="68">
        <f>VLOOKUP(J$26,Data_Enersys_VRLA!$A$256:$E$275,4)</f>
        <v>1.6143720506664461</v>
      </c>
      <c r="K38" s="69">
        <f t="shared" si="244"/>
        <v>1.7186565310824986</v>
      </c>
      <c r="L38" s="68">
        <f>VLOOKUP(L$26,Data_Enersys_VRLA!$A$256:$E$275,4)</f>
        <v>1.8229410114985514</v>
      </c>
      <c r="M38" s="69">
        <f t="shared" si="245"/>
        <v>1.9734476585837666</v>
      </c>
      <c r="N38" s="69">
        <f t="shared" si="246"/>
        <v>2.123954305668982</v>
      </c>
      <c r="O38" s="68">
        <f>VLOOKUP(O$26,Data_Enersys_VRLA!$A$256:$E$275,4)</f>
        <v>2.2744609527541972</v>
      </c>
      <c r="P38" s="54">
        <f t="shared" si="247"/>
        <v>3.2226135452054336</v>
      </c>
      <c r="Q38" s="68">
        <f>VLOOKUP(Q$26,Data_Enersys_VRLA!$A$256:$E$275,4)</f>
        <v>4.1707661376566705</v>
      </c>
      <c r="R38" s="68">
        <f>VLOOKUP(R$26,Data_Enersys_VRLA!$A$256:$E$275,4)</f>
        <v>6.0319367853024897</v>
      </c>
      <c r="S38" s="54">
        <f t="shared" si="248"/>
        <v>6.4923101045623506</v>
      </c>
      <c r="T38" s="68">
        <f>VLOOKUP(T$26,Data_Enersys_VRLA!$A$256:$E$275,4)</f>
        <v>6.9526834238222115</v>
      </c>
      <c r="U38" s="54">
        <f t="shared" si="249"/>
        <v>7.4059711176302283</v>
      </c>
      <c r="V38" s="68">
        <f>VLOOKUP(V$26,Data_Enersys_VRLA!$A$256:$E$275,4)</f>
        <v>7.8592588114382451</v>
      </c>
      <c r="W38" s="54">
        <f t="shared" si="250"/>
        <v>8.2964416327933588</v>
      </c>
      <c r="X38" s="68">
        <f>VLOOKUP(X$26,Data_Enersys_VRLA!$A$256:$E$275,4)</f>
        <v>8.7336244541484724</v>
      </c>
      <c r="Y38" s="54">
        <f t="shared" si="251"/>
        <v>9.1745045347665446</v>
      </c>
      <c r="Z38" s="68">
        <f>VLOOKUP(Z$26,Data_Enersys_VRLA!$A$256:$E$275,4)</f>
        <v>9.615384615384615</v>
      </c>
      <c r="AA38" s="54">
        <f t="shared" si="252"/>
        <v>10.051657713655906</v>
      </c>
      <c r="AB38" s="68">
        <f>VLOOKUP(AB$26,Data_Enersys_VRLA!$A$256:$E$275,4)</f>
        <v>10.487930811927198</v>
      </c>
      <c r="AC38" s="54">
        <f t="shared" si="253"/>
        <v>10.942921928032863</v>
      </c>
      <c r="AD38" s="54">
        <f t="shared" si="254"/>
        <v>11.397913044138528</v>
      </c>
      <c r="AE38" s="54">
        <f t="shared" si="255"/>
        <v>11.852904160244194</v>
      </c>
      <c r="AF38" s="54">
        <f t="shared" si="256"/>
        <v>12.307895276349859</v>
      </c>
      <c r="AG38" s="54">
        <f t="shared" si="257"/>
        <v>12.762886392455524</v>
      </c>
      <c r="AH38" s="54">
        <f t="shared" si="258"/>
        <v>13.217877508561187</v>
      </c>
      <c r="AI38" s="54">
        <f t="shared" si="259"/>
        <v>13.672868624666854</v>
      </c>
      <c r="AJ38" s="54">
        <f t="shared" si="260"/>
        <v>14.127859740772518</v>
      </c>
      <c r="AK38" s="54">
        <f t="shared" si="261"/>
        <v>14.582850856878185</v>
      </c>
      <c r="AL38" s="54">
        <f t="shared" si="262"/>
        <v>15.037841972983848</v>
      </c>
      <c r="AM38" s="54">
        <f t="shared" si="263"/>
        <v>15.492833089089515</v>
      </c>
      <c r="AN38" s="54">
        <f t="shared" si="264"/>
        <v>15.947824205195179</v>
      </c>
      <c r="AO38" s="54">
        <f t="shared" si="265"/>
        <v>16.402815321300846</v>
      </c>
      <c r="AP38" s="54">
        <f t="shared" si="266"/>
        <v>16.857806437406509</v>
      </c>
      <c r="AQ38" s="54">
        <f t="shared" si="267"/>
        <v>17.312797553512176</v>
      </c>
      <c r="AR38" s="54">
        <f t="shared" si="268"/>
        <v>17.76778866961784</v>
      </c>
      <c r="AS38" s="54">
        <f t="shared" si="269"/>
        <v>18.222779785723507</v>
      </c>
      <c r="AT38" s="54">
        <f t="shared" si="270"/>
        <v>18.67777090182917</v>
      </c>
      <c r="AU38" s="54">
        <f t="shared" si="271"/>
        <v>19.132762017934837</v>
      </c>
      <c r="AV38" s="68">
        <f>VLOOKUP(AV$26,Data_Enersys_VRLA!$A$256:$E$275,4)</f>
        <v>19.587753134040501</v>
      </c>
      <c r="AW38" s="54">
        <f t="shared" ref="AW38" si="297">AV38+($AV38-$AU38)</f>
        <v>20.042744250146164</v>
      </c>
      <c r="AX38" s="54">
        <f t="shared" si="287"/>
        <v>20.497735366251828</v>
      </c>
      <c r="AY38" s="54">
        <f t="shared" si="287"/>
        <v>20.952726482357491</v>
      </c>
      <c r="AZ38" s="54">
        <f t="shared" ref="AZ38:DK40" si="298">AY38+($AV38-$AU38)</f>
        <v>21.407717598463154</v>
      </c>
      <c r="BA38" s="54">
        <f t="shared" si="298"/>
        <v>21.862708714568818</v>
      </c>
      <c r="BB38" s="54">
        <f t="shared" si="298"/>
        <v>22.317699830674481</v>
      </c>
      <c r="BC38" s="54">
        <f t="shared" si="298"/>
        <v>22.772690946780145</v>
      </c>
      <c r="BD38" s="54">
        <f t="shared" si="298"/>
        <v>23.227682062885808</v>
      </c>
      <c r="BE38" s="54">
        <f t="shared" si="298"/>
        <v>23.682673178991472</v>
      </c>
      <c r="BF38" s="54">
        <f t="shared" si="298"/>
        <v>24.137664295097135</v>
      </c>
      <c r="BG38" s="54">
        <f t="shared" si="298"/>
        <v>24.592655411202799</v>
      </c>
      <c r="BH38" s="54">
        <f t="shared" si="298"/>
        <v>25.047646527308462</v>
      </c>
      <c r="BI38" s="54">
        <f t="shared" si="298"/>
        <v>25.502637643414126</v>
      </c>
      <c r="BJ38" s="54">
        <f t="shared" si="298"/>
        <v>25.957628759519789</v>
      </c>
      <c r="BK38" s="54">
        <f t="shared" si="298"/>
        <v>26.412619875625452</v>
      </c>
      <c r="BL38" s="54">
        <f t="shared" si="298"/>
        <v>26.867610991731116</v>
      </c>
      <c r="BM38" s="54">
        <f t="shared" si="298"/>
        <v>27.322602107836779</v>
      </c>
      <c r="BN38" s="54">
        <f t="shared" si="298"/>
        <v>27.777593223942443</v>
      </c>
      <c r="BO38" s="54">
        <f t="shared" si="298"/>
        <v>28.232584340048106</v>
      </c>
      <c r="BP38" s="54">
        <f t="shared" si="298"/>
        <v>28.68757545615377</v>
      </c>
      <c r="BQ38" s="54">
        <f t="shared" si="298"/>
        <v>29.142566572259433</v>
      </c>
      <c r="BR38" s="54">
        <f t="shared" si="298"/>
        <v>29.597557688365097</v>
      </c>
      <c r="BS38" s="54">
        <f t="shared" si="298"/>
        <v>30.05254880447076</v>
      </c>
      <c r="BT38" s="54">
        <f t="shared" si="298"/>
        <v>30.507539920576423</v>
      </c>
      <c r="BU38" s="54">
        <f t="shared" si="298"/>
        <v>30.962531036682087</v>
      </c>
      <c r="BV38" s="54">
        <f t="shared" si="298"/>
        <v>31.41752215278775</v>
      </c>
      <c r="BW38" s="54">
        <f t="shared" si="298"/>
        <v>31.872513268893414</v>
      </c>
      <c r="BX38" s="54">
        <f t="shared" si="298"/>
        <v>32.327504384999074</v>
      </c>
      <c r="BY38" s="54">
        <f t="shared" si="298"/>
        <v>32.782495501104734</v>
      </c>
      <c r="BZ38" s="54">
        <f t="shared" si="298"/>
        <v>33.237486617210394</v>
      </c>
      <c r="CA38" s="54">
        <f t="shared" si="298"/>
        <v>33.692477733316053</v>
      </c>
      <c r="CB38" s="54">
        <f t="shared" si="298"/>
        <v>34.147468849421713</v>
      </c>
      <c r="CC38" s="54">
        <f t="shared" si="298"/>
        <v>34.602459965527373</v>
      </c>
      <c r="CD38" s="54">
        <f t="shared" si="298"/>
        <v>35.057451081633033</v>
      </c>
      <c r="CE38" s="54">
        <f t="shared" si="298"/>
        <v>35.512442197738693</v>
      </c>
      <c r="CF38" s="54">
        <f t="shared" si="298"/>
        <v>35.967433313844353</v>
      </c>
      <c r="CG38" s="54">
        <f t="shared" si="298"/>
        <v>36.422424429950013</v>
      </c>
      <c r="CH38" s="54">
        <f t="shared" si="298"/>
        <v>36.877415546055673</v>
      </c>
      <c r="CI38" s="54">
        <f t="shared" si="298"/>
        <v>37.332406662161333</v>
      </c>
      <c r="CJ38" s="54">
        <f t="shared" si="298"/>
        <v>37.787397778266993</v>
      </c>
      <c r="CK38" s="54">
        <f t="shared" si="298"/>
        <v>38.242388894372652</v>
      </c>
      <c r="CL38" s="54">
        <f t="shared" si="298"/>
        <v>38.697380010478312</v>
      </c>
      <c r="CM38" s="54">
        <f t="shared" si="298"/>
        <v>39.152371126583972</v>
      </c>
      <c r="CN38" s="54">
        <f t="shared" si="298"/>
        <v>39.607362242689632</v>
      </c>
      <c r="CO38" s="54">
        <f t="shared" si="298"/>
        <v>40.062353358795292</v>
      </c>
      <c r="CP38" s="54">
        <f t="shared" si="298"/>
        <v>40.517344474900952</v>
      </c>
      <c r="CQ38" s="54">
        <f t="shared" si="298"/>
        <v>40.972335591006612</v>
      </c>
      <c r="CR38" s="54">
        <f t="shared" si="298"/>
        <v>41.427326707112272</v>
      </c>
      <c r="CS38" s="54">
        <f t="shared" si="298"/>
        <v>41.882317823217932</v>
      </c>
      <c r="CT38" s="54">
        <f t="shared" si="298"/>
        <v>42.337308939323592</v>
      </c>
      <c r="CU38" s="54">
        <f t="shared" si="298"/>
        <v>42.792300055429251</v>
      </c>
      <c r="CV38" s="54">
        <f t="shared" si="298"/>
        <v>43.247291171534911</v>
      </c>
      <c r="CW38" s="54">
        <f t="shared" si="298"/>
        <v>43.702282287640571</v>
      </c>
      <c r="CX38" s="54">
        <f t="shared" si="298"/>
        <v>44.157273403746231</v>
      </c>
      <c r="CY38" s="54">
        <f t="shared" si="298"/>
        <v>44.612264519851891</v>
      </c>
      <c r="CZ38" s="54">
        <f t="shared" si="298"/>
        <v>45.067255635957551</v>
      </c>
      <c r="DA38" s="54">
        <f t="shared" si="298"/>
        <v>45.522246752063211</v>
      </c>
      <c r="DB38" s="54">
        <f t="shared" si="298"/>
        <v>45.977237868168871</v>
      </c>
      <c r="DC38" s="54">
        <f t="shared" si="298"/>
        <v>46.432228984274531</v>
      </c>
      <c r="DD38" s="54">
        <f t="shared" si="298"/>
        <v>46.887220100380191</v>
      </c>
      <c r="DE38" s="54">
        <f t="shared" si="298"/>
        <v>47.34221121648585</v>
      </c>
      <c r="DF38" s="54">
        <f t="shared" si="298"/>
        <v>47.79720233259151</v>
      </c>
      <c r="DG38" s="54">
        <f t="shared" si="298"/>
        <v>48.25219344869717</v>
      </c>
      <c r="DH38" s="54">
        <f t="shared" si="298"/>
        <v>48.70718456480283</v>
      </c>
      <c r="DI38" s="54">
        <f t="shared" si="298"/>
        <v>49.16217568090849</v>
      </c>
      <c r="DJ38" s="54">
        <f t="shared" si="298"/>
        <v>49.61716679701415</v>
      </c>
      <c r="DK38" s="54">
        <f t="shared" si="298"/>
        <v>50.07215791311981</v>
      </c>
      <c r="DL38" s="54">
        <f t="shared" ref="DL38:FU38" si="299">DK38+($AV38-$AU38)</f>
        <v>50.52714902922547</v>
      </c>
      <c r="DM38" s="54">
        <f t="shared" si="299"/>
        <v>50.98214014533113</v>
      </c>
      <c r="DN38" s="54">
        <f t="shared" si="299"/>
        <v>51.437131261436789</v>
      </c>
      <c r="DO38" s="54">
        <f t="shared" si="299"/>
        <v>51.892122377542449</v>
      </c>
      <c r="DP38" s="54">
        <f t="shared" si="299"/>
        <v>52.347113493648109</v>
      </c>
      <c r="DQ38" s="54">
        <f t="shared" si="299"/>
        <v>52.802104609753769</v>
      </c>
      <c r="DR38" s="54">
        <f t="shared" si="299"/>
        <v>53.257095725859429</v>
      </c>
      <c r="DS38" s="54">
        <f t="shared" si="299"/>
        <v>53.712086841965089</v>
      </c>
      <c r="DT38" s="54">
        <f t="shared" si="299"/>
        <v>54.167077958070749</v>
      </c>
      <c r="DU38" s="54">
        <f t="shared" si="299"/>
        <v>54.622069074176409</v>
      </c>
      <c r="DV38" s="54">
        <f t="shared" si="299"/>
        <v>55.077060190282069</v>
      </c>
      <c r="DW38" s="54">
        <f t="shared" si="299"/>
        <v>55.532051306387729</v>
      </c>
      <c r="DX38" s="54">
        <f t="shared" si="299"/>
        <v>55.987042422493388</v>
      </c>
      <c r="DY38" s="54">
        <f t="shared" si="299"/>
        <v>56.442033538599048</v>
      </c>
      <c r="DZ38" s="54">
        <f t="shared" si="299"/>
        <v>56.897024654704708</v>
      </c>
      <c r="EA38" s="54">
        <f t="shared" si="299"/>
        <v>57.352015770810368</v>
      </c>
      <c r="EB38" s="54">
        <f t="shared" si="299"/>
        <v>57.807006886916028</v>
      </c>
      <c r="EC38" s="54">
        <f t="shared" si="299"/>
        <v>58.261998003021688</v>
      </c>
      <c r="ED38" s="54">
        <f t="shared" si="299"/>
        <v>58.716989119127348</v>
      </c>
      <c r="EE38" s="54">
        <f t="shared" si="299"/>
        <v>59.171980235233008</v>
      </c>
      <c r="EF38" s="54">
        <f t="shared" si="299"/>
        <v>59.626971351338668</v>
      </c>
      <c r="EG38" s="54">
        <f t="shared" si="299"/>
        <v>60.081962467444328</v>
      </c>
      <c r="EH38" s="54">
        <f t="shared" si="299"/>
        <v>60.536953583549987</v>
      </c>
      <c r="EI38" s="54">
        <f t="shared" si="299"/>
        <v>60.991944699655647</v>
      </c>
      <c r="EJ38" s="54">
        <f t="shared" si="299"/>
        <v>61.446935815761307</v>
      </c>
      <c r="EK38" s="54">
        <f t="shared" si="299"/>
        <v>61.901926931866967</v>
      </c>
      <c r="EL38" s="54">
        <f t="shared" si="299"/>
        <v>62.356918047972627</v>
      </c>
      <c r="EM38" s="54">
        <f t="shared" si="299"/>
        <v>62.811909164078287</v>
      </c>
      <c r="EN38" s="54">
        <f t="shared" si="299"/>
        <v>63.266900280183947</v>
      </c>
      <c r="EO38" s="54">
        <f t="shared" si="299"/>
        <v>63.721891396289607</v>
      </c>
      <c r="EP38" s="54">
        <f t="shared" si="299"/>
        <v>64.176882512395267</v>
      </c>
      <c r="EQ38" s="54">
        <f t="shared" si="299"/>
        <v>64.631873628500927</v>
      </c>
      <c r="ER38" s="54">
        <f t="shared" si="299"/>
        <v>65.086864744606586</v>
      </c>
      <c r="ES38" s="54">
        <f t="shared" si="299"/>
        <v>65.541855860712246</v>
      </c>
      <c r="ET38" s="54">
        <f t="shared" si="299"/>
        <v>65.996846976817906</v>
      </c>
      <c r="EU38" s="54">
        <f t="shared" si="299"/>
        <v>66.451838092923566</v>
      </c>
      <c r="EV38" s="54">
        <f t="shared" si="299"/>
        <v>66.906829209029226</v>
      </c>
      <c r="EW38" s="54">
        <f t="shared" si="299"/>
        <v>67.361820325134886</v>
      </c>
      <c r="EX38" s="54">
        <f t="shared" si="299"/>
        <v>67.816811441240546</v>
      </c>
      <c r="EY38" s="54">
        <f t="shared" si="299"/>
        <v>68.271802557346206</v>
      </c>
      <c r="EZ38" s="54">
        <f t="shared" si="299"/>
        <v>68.726793673451866</v>
      </c>
      <c r="FA38" s="54">
        <f t="shared" si="299"/>
        <v>69.181784789557526</v>
      </c>
      <c r="FB38" s="54">
        <f t="shared" si="299"/>
        <v>69.636775905663185</v>
      </c>
      <c r="FC38" s="54">
        <f t="shared" si="299"/>
        <v>70.091767021768845</v>
      </c>
      <c r="FD38" s="54">
        <f t="shared" si="299"/>
        <v>70.546758137874505</v>
      </c>
      <c r="FE38" s="54">
        <f t="shared" si="299"/>
        <v>71.001749253980165</v>
      </c>
      <c r="FF38" s="54">
        <f t="shared" si="299"/>
        <v>71.456740370085825</v>
      </c>
      <c r="FG38" s="54">
        <f t="shared" si="299"/>
        <v>71.911731486191485</v>
      </c>
      <c r="FH38" s="54">
        <f t="shared" si="299"/>
        <v>72.366722602297145</v>
      </c>
      <c r="FI38" s="54">
        <f t="shared" si="299"/>
        <v>72.821713718402805</v>
      </c>
      <c r="FJ38" s="54">
        <f t="shared" si="299"/>
        <v>73.276704834508465</v>
      </c>
      <c r="FK38" s="54">
        <f t="shared" si="299"/>
        <v>73.731695950614125</v>
      </c>
      <c r="FL38" s="54">
        <f t="shared" si="299"/>
        <v>74.186687066719784</v>
      </c>
      <c r="FM38" s="54">
        <f t="shared" si="299"/>
        <v>74.641678182825444</v>
      </c>
      <c r="FN38" s="54">
        <f t="shared" si="299"/>
        <v>75.096669298931104</v>
      </c>
      <c r="FO38" s="54">
        <f t="shared" si="299"/>
        <v>75.551660415036764</v>
      </c>
      <c r="FP38" s="54">
        <f t="shared" si="299"/>
        <v>76.006651531142424</v>
      </c>
      <c r="FQ38" s="54">
        <f t="shared" si="299"/>
        <v>76.461642647248084</v>
      </c>
      <c r="FR38" s="54">
        <f t="shared" si="299"/>
        <v>76.916633763353744</v>
      </c>
      <c r="FS38" s="54">
        <f t="shared" si="299"/>
        <v>77.371624879459404</v>
      </c>
      <c r="FT38" s="54">
        <f t="shared" si="299"/>
        <v>77.826615995565064</v>
      </c>
      <c r="FU38" s="54">
        <f t="shared" si="299"/>
        <v>78.281607111670723</v>
      </c>
      <c r="FV38" s="54">
        <f t="shared" si="281"/>
        <v>78.736598227776383</v>
      </c>
      <c r="FW38" s="54">
        <f t="shared" si="281"/>
        <v>79.191589343882043</v>
      </c>
      <c r="FX38" s="54">
        <f t="shared" si="281"/>
        <v>79.646580459987703</v>
      </c>
      <c r="FY38" s="54">
        <f t="shared" si="281"/>
        <v>80.101571576093363</v>
      </c>
      <c r="FZ38" s="54">
        <f t="shared" si="281"/>
        <v>80.556562692199023</v>
      </c>
      <c r="GA38" s="54">
        <f t="shared" si="281"/>
        <v>81.011553808304683</v>
      </c>
      <c r="GB38" s="54">
        <f t="shared" si="281"/>
        <v>81.466544924410343</v>
      </c>
      <c r="GC38" s="54">
        <f t="shared" si="281"/>
        <v>81.921536040516003</v>
      </c>
      <c r="GD38" s="54">
        <f t="shared" si="281"/>
        <v>82.376527156621663</v>
      </c>
      <c r="GE38" s="54">
        <f t="shared" si="281"/>
        <v>82.831518272727322</v>
      </c>
      <c r="GF38" s="54">
        <f t="shared" si="281"/>
        <v>83.286509388832982</v>
      </c>
      <c r="GG38" s="54">
        <f t="shared" si="281"/>
        <v>83.741500504938642</v>
      </c>
      <c r="GH38" s="54">
        <f t="shared" si="281"/>
        <v>84.196491621044302</v>
      </c>
      <c r="GI38" s="54">
        <f t="shared" si="281"/>
        <v>84.651482737149962</v>
      </c>
      <c r="GJ38" s="54">
        <f t="shared" si="281"/>
        <v>85.106473853255622</v>
      </c>
      <c r="GK38" s="54">
        <f t="shared" si="281"/>
        <v>85.561464969361282</v>
      </c>
      <c r="GL38" s="54">
        <f t="shared" si="281"/>
        <v>86.016456085466942</v>
      </c>
      <c r="GM38" s="54">
        <f t="shared" si="281"/>
        <v>86.471447201572602</v>
      </c>
      <c r="GN38" s="54">
        <f t="shared" si="281"/>
        <v>86.926438317678262</v>
      </c>
      <c r="GO38" s="54">
        <f t="shared" si="281"/>
        <v>87.381429433783921</v>
      </c>
      <c r="GP38" s="54">
        <f t="shared" si="281"/>
        <v>87.836420549889581</v>
      </c>
      <c r="GQ38" s="54">
        <f t="shared" si="281"/>
        <v>88.291411665995241</v>
      </c>
      <c r="GR38" s="54">
        <f t="shared" si="281"/>
        <v>88.746402782100901</v>
      </c>
    </row>
    <row r="39" spans="1:200" x14ac:dyDescent="0.25">
      <c r="A39" s="30" t="s">
        <v>83</v>
      </c>
      <c r="B39" s="54">
        <f t="shared" si="243"/>
        <v>1.6509193419508874</v>
      </c>
      <c r="C39" s="54">
        <f t="shared" si="296"/>
        <v>1.6509193419508874</v>
      </c>
      <c r="D39" s="54">
        <f t="shared" si="296"/>
        <v>1.6509193419508874</v>
      </c>
      <c r="E39" s="54">
        <f t="shared" si="296"/>
        <v>1.6509193419508874</v>
      </c>
      <c r="F39" s="54">
        <f t="shared" si="296"/>
        <v>1.6509193419508874</v>
      </c>
      <c r="G39" s="54">
        <f t="shared" si="296"/>
        <v>1.6509193419508874</v>
      </c>
      <c r="H39" s="68">
        <f>VLOOKUP(H$26,Data_Enersys_VRLA!$A$281:$E$300,4)</f>
        <v>1.6509193419508874</v>
      </c>
      <c r="I39" s="68">
        <f>VLOOKUP(I$26,Data_Enersys_VRLA!$A$281:$E$300,4)</f>
        <v>1.6264208819429875</v>
      </c>
      <c r="J39" s="68">
        <f>VLOOKUP(J$26,Data_Enersys_VRLA!$A$281:$E$300,4)</f>
        <v>1.6143092370774546</v>
      </c>
      <c r="K39" s="69">
        <f t="shared" si="244"/>
        <v>1.7193136990823743</v>
      </c>
      <c r="L39" s="68">
        <f>VLOOKUP(L$26,Data_Enersys_VRLA!$A$281:$E$300,4)</f>
        <v>1.8243181610872938</v>
      </c>
      <c r="M39" s="69">
        <f t="shared" si="245"/>
        <v>1.9747617200760972</v>
      </c>
      <c r="N39" s="69">
        <f t="shared" si="246"/>
        <v>2.1252052790649003</v>
      </c>
      <c r="O39" s="68">
        <f>VLOOKUP(O$26,Data_Enersys_VRLA!$A$281:$E$300,4)</f>
        <v>2.2756488380537037</v>
      </c>
      <c r="P39" s="54">
        <f t="shared" si="247"/>
        <v>3.2237845169279122</v>
      </c>
      <c r="Q39" s="68">
        <f>VLOOKUP(Q$26,Data_Enersys_VRLA!$A$281:$E$300,4)</f>
        <v>4.1719201958021213</v>
      </c>
      <c r="R39" s="68">
        <f>VLOOKUP(R$26,Data_Enersys_VRLA!$A$281:$E$300,4)</f>
        <v>6.0337528132372489</v>
      </c>
      <c r="S39" s="54">
        <f t="shared" si="248"/>
        <v>6.4942234226685134</v>
      </c>
      <c r="T39" s="68">
        <f>VLOOKUP(T$26,Data_Enersys_VRLA!$A$281:$E$300,4)</f>
        <v>6.954694032099777</v>
      </c>
      <c r="U39" s="54">
        <f t="shared" si="249"/>
        <v>7.4067196000314954</v>
      </c>
      <c r="V39" s="68">
        <f>VLOOKUP(V$26,Data_Enersys_VRLA!$A$281:$E$300,4)</f>
        <v>7.8587451679632148</v>
      </c>
      <c r="W39" s="54">
        <f t="shared" si="250"/>
        <v>8.2958670167012052</v>
      </c>
      <c r="X39" s="68">
        <f>VLOOKUP(X$26,Data_Enersys_VRLA!$A$281:$E$300,4)</f>
        <v>8.7329888654391965</v>
      </c>
      <c r="Y39" s="54">
        <f t="shared" si="251"/>
        <v>9.179199975352148</v>
      </c>
      <c r="Z39" s="68">
        <f>VLOOKUP(Z$26,Data_Enersys_VRLA!$A$281:$E$300,4)</f>
        <v>9.6254110852650996</v>
      </c>
      <c r="AA39" s="54">
        <f t="shared" si="252"/>
        <v>10.058047678815619</v>
      </c>
      <c r="AB39" s="68">
        <f>VLOOKUP(AB$26,Data_Enersys_VRLA!$A$281:$E$300,4)</f>
        <v>10.490684272366138</v>
      </c>
      <c r="AC39" s="54">
        <f t="shared" si="253"/>
        <v>10.945057858685182</v>
      </c>
      <c r="AD39" s="54">
        <f t="shared" si="254"/>
        <v>11.399431445004224</v>
      </c>
      <c r="AE39" s="54">
        <f t="shared" si="255"/>
        <v>11.853805031323267</v>
      </c>
      <c r="AF39" s="54">
        <f t="shared" si="256"/>
        <v>12.30817861764231</v>
      </c>
      <c r="AG39" s="54">
        <f t="shared" si="257"/>
        <v>12.762552203961352</v>
      </c>
      <c r="AH39" s="54">
        <f t="shared" si="258"/>
        <v>13.216925790280396</v>
      </c>
      <c r="AI39" s="54">
        <f t="shared" si="259"/>
        <v>13.671299376599439</v>
      </c>
      <c r="AJ39" s="54">
        <f t="shared" si="260"/>
        <v>14.125672962918483</v>
      </c>
      <c r="AK39" s="54">
        <f t="shared" si="261"/>
        <v>14.580046549237524</v>
      </c>
      <c r="AL39" s="54">
        <f t="shared" si="262"/>
        <v>15.034420135556568</v>
      </c>
      <c r="AM39" s="54">
        <f t="shared" si="263"/>
        <v>15.488793721875611</v>
      </c>
      <c r="AN39" s="54">
        <f t="shared" si="264"/>
        <v>15.943167308194653</v>
      </c>
      <c r="AO39" s="54">
        <f t="shared" si="265"/>
        <v>16.397540894513696</v>
      </c>
      <c r="AP39" s="54">
        <f t="shared" si="266"/>
        <v>16.85191448083274</v>
      </c>
      <c r="AQ39" s="54">
        <f t="shared" si="267"/>
        <v>17.306288067151783</v>
      </c>
      <c r="AR39" s="54">
        <f t="shared" si="268"/>
        <v>17.760661653470827</v>
      </c>
      <c r="AS39" s="54">
        <f t="shared" si="269"/>
        <v>18.21503523978987</v>
      </c>
      <c r="AT39" s="54">
        <f t="shared" si="270"/>
        <v>18.66940882610891</v>
      </c>
      <c r="AU39" s="54">
        <f t="shared" si="271"/>
        <v>19.123782412427953</v>
      </c>
      <c r="AV39" s="68">
        <f>VLOOKUP(AV$26,Data_Enersys_VRLA!$A$281:$E$300,4)</f>
        <v>19.578155998746997</v>
      </c>
      <c r="AW39" s="54">
        <f t="shared" ref="AW39:DH41" si="300">AV39+($AV39-$AU39)</f>
        <v>20.03252958506604</v>
      </c>
      <c r="AX39" s="54">
        <f t="shared" si="300"/>
        <v>20.486903171385084</v>
      </c>
      <c r="AY39" s="54">
        <f t="shared" si="300"/>
        <v>20.941276757704127</v>
      </c>
      <c r="AZ39" s="54">
        <f t="shared" si="300"/>
        <v>21.395650344023171</v>
      </c>
      <c r="BA39" s="54">
        <f t="shared" si="300"/>
        <v>21.850023930342214</v>
      </c>
      <c r="BB39" s="54">
        <f t="shared" si="300"/>
        <v>22.304397516661258</v>
      </c>
      <c r="BC39" s="54">
        <f t="shared" si="300"/>
        <v>22.758771102980301</v>
      </c>
      <c r="BD39" s="54">
        <f t="shared" si="300"/>
        <v>23.213144689299344</v>
      </c>
      <c r="BE39" s="54">
        <f t="shared" si="300"/>
        <v>23.667518275618388</v>
      </c>
      <c r="BF39" s="54">
        <f t="shared" si="300"/>
        <v>24.121891861937431</v>
      </c>
      <c r="BG39" s="54">
        <f t="shared" si="300"/>
        <v>24.576265448256475</v>
      </c>
      <c r="BH39" s="54">
        <f t="shared" si="300"/>
        <v>25.030639034575518</v>
      </c>
      <c r="BI39" s="54">
        <f t="shared" si="300"/>
        <v>25.485012620894562</v>
      </c>
      <c r="BJ39" s="54">
        <f t="shared" si="300"/>
        <v>25.939386207213605</v>
      </c>
      <c r="BK39" s="54">
        <f t="shared" si="300"/>
        <v>26.393759793532649</v>
      </c>
      <c r="BL39" s="54">
        <f t="shared" si="300"/>
        <v>26.848133379851692</v>
      </c>
      <c r="BM39" s="54">
        <f t="shared" si="300"/>
        <v>27.302506966170736</v>
      </c>
      <c r="BN39" s="54">
        <f t="shared" si="300"/>
        <v>27.756880552489779</v>
      </c>
      <c r="BO39" s="54">
        <f t="shared" si="300"/>
        <v>28.211254138808822</v>
      </c>
      <c r="BP39" s="54">
        <f t="shared" si="300"/>
        <v>28.665627725127866</v>
      </c>
      <c r="BQ39" s="54">
        <f t="shared" si="300"/>
        <v>29.120001311446909</v>
      </c>
      <c r="BR39" s="54">
        <f t="shared" si="300"/>
        <v>29.574374897765953</v>
      </c>
      <c r="BS39" s="54">
        <f t="shared" si="300"/>
        <v>30.028748484084996</v>
      </c>
      <c r="BT39" s="54">
        <f t="shared" si="300"/>
        <v>30.48312207040404</v>
      </c>
      <c r="BU39" s="54">
        <f t="shared" si="300"/>
        <v>30.937495656723083</v>
      </c>
      <c r="BV39" s="54">
        <f t="shared" si="300"/>
        <v>31.391869243042127</v>
      </c>
      <c r="BW39" s="54">
        <f t="shared" si="300"/>
        <v>31.84624282936117</v>
      </c>
      <c r="BX39" s="54">
        <f t="shared" si="300"/>
        <v>32.30061641568021</v>
      </c>
      <c r="BY39" s="54">
        <f t="shared" si="300"/>
        <v>32.754990001999253</v>
      </c>
      <c r="BZ39" s="54">
        <f t="shared" si="300"/>
        <v>33.209363588318297</v>
      </c>
      <c r="CA39" s="54">
        <f t="shared" si="300"/>
        <v>33.66373717463734</v>
      </c>
      <c r="CB39" s="54">
        <f t="shared" si="300"/>
        <v>34.118110760956384</v>
      </c>
      <c r="CC39" s="54">
        <f t="shared" si="300"/>
        <v>34.572484347275427</v>
      </c>
      <c r="CD39" s="54">
        <f t="shared" si="300"/>
        <v>35.026857933594471</v>
      </c>
      <c r="CE39" s="54">
        <f t="shared" si="300"/>
        <v>35.481231519913514</v>
      </c>
      <c r="CF39" s="54">
        <f t="shared" si="300"/>
        <v>35.935605106232558</v>
      </c>
      <c r="CG39" s="54">
        <f t="shared" si="300"/>
        <v>36.389978692551601</v>
      </c>
      <c r="CH39" s="54">
        <f t="shared" si="300"/>
        <v>36.844352278870645</v>
      </c>
      <c r="CI39" s="54">
        <f t="shared" si="300"/>
        <v>37.298725865189688</v>
      </c>
      <c r="CJ39" s="54">
        <f t="shared" si="300"/>
        <v>37.753099451508731</v>
      </c>
      <c r="CK39" s="54">
        <f t="shared" si="300"/>
        <v>38.207473037827775</v>
      </c>
      <c r="CL39" s="54">
        <f t="shared" si="300"/>
        <v>38.661846624146818</v>
      </c>
      <c r="CM39" s="54">
        <f t="shared" si="300"/>
        <v>39.116220210465862</v>
      </c>
      <c r="CN39" s="54">
        <f t="shared" si="300"/>
        <v>39.570593796784905</v>
      </c>
      <c r="CO39" s="54">
        <f t="shared" si="300"/>
        <v>40.024967383103949</v>
      </c>
      <c r="CP39" s="54">
        <f t="shared" si="300"/>
        <v>40.479340969422992</v>
      </c>
      <c r="CQ39" s="54">
        <f t="shared" si="300"/>
        <v>40.933714555742036</v>
      </c>
      <c r="CR39" s="54">
        <f t="shared" si="300"/>
        <v>41.388088142061079</v>
      </c>
      <c r="CS39" s="54">
        <f t="shared" si="300"/>
        <v>41.842461728380123</v>
      </c>
      <c r="CT39" s="54">
        <f t="shared" si="300"/>
        <v>42.296835314699166</v>
      </c>
      <c r="CU39" s="54">
        <f t="shared" si="300"/>
        <v>42.751208901018209</v>
      </c>
      <c r="CV39" s="54">
        <f t="shared" si="300"/>
        <v>43.205582487337253</v>
      </c>
      <c r="CW39" s="54">
        <f t="shared" si="300"/>
        <v>43.659956073656296</v>
      </c>
      <c r="CX39" s="54">
        <f t="shared" si="300"/>
        <v>44.11432965997534</v>
      </c>
      <c r="CY39" s="54">
        <f t="shared" si="300"/>
        <v>44.568703246294383</v>
      </c>
      <c r="CZ39" s="54">
        <f t="shared" si="300"/>
        <v>45.023076832613427</v>
      </c>
      <c r="DA39" s="54">
        <f t="shared" si="300"/>
        <v>45.47745041893247</v>
      </c>
      <c r="DB39" s="54">
        <f t="shared" si="300"/>
        <v>45.931824005251514</v>
      </c>
      <c r="DC39" s="54">
        <f t="shared" si="300"/>
        <v>46.386197591570557</v>
      </c>
      <c r="DD39" s="54">
        <f t="shared" si="300"/>
        <v>46.840571177889601</v>
      </c>
      <c r="DE39" s="54">
        <f t="shared" si="300"/>
        <v>47.294944764208644</v>
      </c>
      <c r="DF39" s="54">
        <f t="shared" si="300"/>
        <v>47.749318350527687</v>
      </c>
      <c r="DG39" s="54">
        <f t="shared" si="300"/>
        <v>48.203691936846731</v>
      </c>
      <c r="DH39" s="54">
        <f t="shared" si="300"/>
        <v>48.658065523165774</v>
      </c>
      <c r="DI39" s="54">
        <f t="shared" si="298"/>
        <v>49.112439109484818</v>
      </c>
      <c r="DJ39" s="54">
        <f t="shared" si="298"/>
        <v>49.566812695803861</v>
      </c>
      <c r="DK39" s="54">
        <f t="shared" si="298"/>
        <v>50.021186282122905</v>
      </c>
      <c r="DL39" s="54">
        <f t="shared" ref="DL39:FU39" si="301">DK39+($AV39-$AU39)</f>
        <v>50.475559868441948</v>
      </c>
      <c r="DM39" s="54">
        <f t="shared" si="301"/>
        <v>50.929933454760992</v>
      </c>
      <c r="DN39" s="54">
        <f t="shared" si="301"/>
        <v>51.384307041080035</v>
      </c>
      <c r="DO39" s="54">
        <f t="shared" si="301"/>
        <v>51.838680627399079</v>
      </c>
      <c r="DP39" s="54">
        <f t="shared" si="301"/>
        <v>52.293054213718122</v>
      </c>
      <c r="DQ39" s="54">
        <f t="shared" si="301"/>
        <v>52.747427800037165</v>
      </c>
      <c r="DR39" s="54">
        <f t="shared" si="301"/>
        <v>53.201801386356209</v>
      </c>
      <c r="DS39" s="54">
        <f t="shared" si="301"/>
        <v>53.656174972675252</v>
      </c>
      <c r="DT39" s="54">
        <f t="shared" si="301"/>
        <v>54.110548558994296</v>
      </c>
      <c r="DU39" s="54">
        <f t="shared" si="301"/>
        <v>54.564922145313339</v>
      </c>
      <c r="DV39" s="54">
        <f t="shared" si="301"/>
        <v>55.019295731632383</v>
      </c>
      <c r="DW39" s="54">
        <f t="shared" si="301"/>
        <v>55.473669317951426</v>
      </c>
      <c r="DX39" s="54">
        <f t="shared" si="301"/>
        <v>55.92804290427047</v>
      </c>
      <c r="DY39" s="54">
        <f t="shared" si="301"/>
        <v>56.382416490589513</v>
      </c>
      <c r="DZ39" s="54">
        <f t="shared" si="301"/>
        <v>56.836790076908557</v>
      </c>
      <c r="EA39" s="54">
        <f t="shared" si="301"/>
        <v>57.2911636632276</v>
      </c>
      <c r="EB39" s="54">
        <f t="shared" si="301"/>
        <v>57.745537249546643</v>
      </c>
      <c r="EC39" s="54">
        <f t="shared" si="301"/>
        <v>58.199910835865687</v>
      </c>
      <c r="ED39" s="54">
        <f t="shared" si="301"/>
        <v>58.65428442218473</v>
      </c>
      <c r="EE39" s="54">
        <f t="shared" si="301"/>
        <v>59.108658008503774</v>
      </c>
      <c r="EF39" s="54">
        <f t="shared" si="301"/>
        <v>59.563031594822817</v>
      </c>
      <c r="EG39" s="54">
        <f t="shared" si="301"/>
        <v>60.017405181141861</v>
      </c>
      <c r="EH39" s="54">
        <f t="shared" si="301"/>
        <v>60.471778767460904</v>
      </c>
      <c r="EI39" s="54">
        <f t="shared" si="301"/>
        <v>60.926152353779948</v>
      </c>
      <c r="EJ39" s="54">
        <f t="shared" si="301"/>
        <v>61.380525940098991</v>
      </c>
      <c r="EK39" s="54">
        <f t="shared" si="301"/>
        <v>61.834899526418035</v>
      </c>
      <c r="EL39" s="54">
        <f t="shared" si="301"/>
        <v>62.289273112737078</v>
      </c>
      <c r="EM39" s="54">
        <f t="shared" si="301"/>
        <v>62.743646699056121</v>
      </c>
      <c r="EN39" s="54">
        <f t="shared" si="301"/>
        <v>63.198020285375165</v>
      </c>
      <c r="EO39" s="54">
        <f t="shared" si="301"/>
        <v>63.652393871694208</v>
      </c>
      <c r="EP39" s="54">
        <f t="shared" si="301"/>
        <v>64.106767458013252</v>
      </c>
      <c r="EQ39" s="54">
        <f t="shared" si="301"/>
        <v>64.561141044332288</v>
      </c>
      <c r="ER39" s="54">
        <f t="shared" si="301"/>
        <v>65.015514630651325</v>
      </c>
      <c r="ES39" s="54">
        <f t="shared" si="301"/>
        <v>65.469888216970361</v>
      </c>
      <c r="ET39" s="54">
        <f t="shared" si="301"/>
        <v>65.924261803289397</v>
      </c>
      <c r="EU39" s="54">
        <f t="shared" si="301"/>
        <v>66.378635389608434</v>
      </c>
      <c r="EV39" s="54">
        <f t="shared" si="301"/>
        <v>66.83300897592747</v>
      </c>
      <c r="EW39" s="54">
        <f t="shared" si="301"/>
        <v>67.287382562246506</v>
      </c>
      <c r="EX39" s="54">
        <f t="shared" si="301"/>
        <v>67.741756148565543</v>
      </c>
      <c r="EY39" s="54">
        <f t="shared" si="301"/>
        <v>68.196129734884579</v>
      </c>
      <c r="EZ39" s="54">
        <f t="shared" si="301"/>
        <v>68.650503321203615</v>
      </c>
      <c r="FA39" s="54">
        <f t="shared" si="301"/>
        <v>69.104876907522652</v>
      </c>
      <c r="FB39" s="54">
        <f t="shared" si="301"/>
        <v>69.559250493841688</v>
      </c>
      <c r="FC39" s="54">
        <f t="shared" si="301"/>
        <v>70.013624080160724</v>
      </c>
      <c r="FD39" s="54">
        <f t="shared" si="301"/>
        <v>70.467997666479761</v>
      </c>
      <c r="FE39" s="54">
        <f t="shared" si="301"/>
        <v>70.922371252798797</v>
      </c>
      <c r="FF39" s="54">
        <f t="shared" si="301"/>
        <v>71.376744839117833</v>
      </c>
      <c r="FG39" s="54">
        <f t="shared" si="301"/>
        <v>71.83111842543687</v>
      </c>
      <c r="FH39" s="54">
        <f t="shared" si="301"/>
        <v>72.285492011755906</v>
      </c>
      <c r="FI39" s="54">
        <f t="shared" si="301"/>
        <v>72.739865598074942</v>
      </c>
      <c r="FJ39" s="54">
        <f t="shared" si="301"/>
        <v>73.194239184393979</v>
      </c>
      <c r="FK39" s="54">
        <f t="shared" si="301"/>
        <v>73.648612770713015</v>
      </c>
      <c r="FL39" s="54">
        <f t="shared" si="301"/>
        <v>74.102986357032052</v>
      </c>
      <c r="FM39" s="54">
        <f t="shared" si="301"/>
        <v>74.557359943351088</v>
      </c>
      <c r="FN39" s="54">
        <f t="shared" si="301"/>
        <v>75.011733529670124</v>
      </c>
      <c r="FO39" s="54">
        <f t="shared" si="301"/>
        <v>75.466107115989161</v>
      </c>
      <c r="FP39" s="54">
        <f t="shared" si="301"/>
        <v>75.920480702308197</v>
      </c>
      <c r="FQ39" s="54">
        <f t="shared" si="301"/>
        <v>76.374854288627233</v>
      </c>
      <c r="FR39" s="54">
        <f t="shared" si="301"/>
        <v>76.82922787494627</v>
      </c>
      <c r="FS39" s="54">
        <f t="shared" si="301"/>
        <v>77.283601461265306</v>
      </c>
      <c r="FT39" s="54">
        <f t="shared" si="301"/>
        <v>77.737975047584342</v>
      </c>
      <c r="FU39" s="54">
        <f t="shared" si="301"/>
        <v>78.192348633903379</v>
      </c>
      <c r="FV39" s="54">
        <f t="shared" si="281"/>
        <v>78.646722220222415</v>
      </c>
      <c r="FW39" s="54">
        <f t="shared" si="281"/>
        <v>79.101095806541451</v>
      </c>
      <c r="FX39" s="54">
        <f t="shared" si="281"/>
        <v>79.555469392860488</v>
      </c>
      <c r="FY39" s="54">
        <f t="shared" si="281"/>
        <v>80.009842979179524</v>
      </c>
      <c r="FZ39" s="54">
        <f t="shared" si="281"/>
        <v>80.46421656549856</v>
      </c>
      <c r="GA39" s="54">
        <f t="shared" si="281"/>
        <v>80.918590151817597</v>
      </c>
      <c r="GB39" s="54">
        <f t="shared" si="281"/>
        <v>81.372963738136633</v>
      </c>
      <c r="GC39" s="54">
        <f t="shared" si="281"/>
        <v>81.827337324455669</v>
      </c>
      <c r="GD39" s="54">
        <f t="shared" si="281"/>
        <v>82.281710910774706</v>
      </c>
      <c r="GE39" s="54">
        <f t="shared" si="281"/>
        <v>82.736084497093742</v>
      </c>
      <c r="GF39" s="54">
        <f t="shared" si="281"/>
        <v>83.190458083412778</v>
      </c>
      <c r="GG39" s="54">
        <f t="shared" si="281"/>
        <v>83.644831669731815</v>
      </c>
      <c r="GH39" s="54">
        <f t="shared" si="281"/>
        <v>84.099205256050851</v>
      </c>
      <c r="GI39" s="54">
        <f t="shared" si="281"/>
        <v>84.553578842369888</v>
      </c>
      <c r="GJ39" s="54">
        <f t="shared" si="281"/>
        <v>85.007952428688924</v>
      </c>
      <c r="GK39" s="54">
        <f t="shared" si="281"/>
        <v>85.46232601500796</v>
      </c>
      <c r="GL39" s="54">
        <f t="shared" si="281"/>
        <v>85.916699601326997</v>
      </c>
      <c r="GM39" s="54">
        <f t="shared" si="281"/>
        <v>86.371073187646033</v>
      </c>
      <c r="GN39" s="54">
        <f t="shared" si="281"/>
        <v>86.825446773965069</v>
      </c>
      <c r="GO39" s="54">
        <f t="shared" si="281"/>
        <v>87.279820360284106</v>
      </c>
      <c r="GP39" s="54">
        <f t="shared" si="281"/>
        <v>87.734193946603142</v>
      </c>
      <c r="GQ39" s="54">
        <f t="shared" si="281"/>
        <v>88.188567532922178</v>
      </c>
      <c r="GR39" s="54">
        <f t="shared" si="281"/>
        <v>88.642941119241215</v>
      </c>
    </row>
    <row r="40" spans="1:200" x14ac:dyDescent="0.25">
      <c r="A40" s="44" t="s">
        <v>68</v>
      </c>
      <c r="B40" s="54">
        <f t="shared" si="243"/>
        <v>0.34786628854296459</v>
      </c>
      <c r="C40" s="54">
        <f t="shared" si="296"/>
        <v>0.34786628854296459</v>
      </c>
      <c r="D40" s="54">
        <f t="shared" si="296"/>
        <v>0.34786628854296459</v>
      </c>
      <c r="E40" s="54">
        <f t="shared" si="296"/>
        <v>0.34786628854296459</v>
      </c>
      <c r="F40" s="54">
        <f t="shared" si="296"/>
        <v>0.34786628854296459</v>
      </c>
      <c r="G40" s="54">
        <f t="shared" si="296"/>
        <v>0.34786628854296459</v>
      </c>
      <c r="H40" s="68">
        <f>VLOOKUP(H$26,Data_Enersys_VRLA!$A$306:$E$325,4)</f>
        <v>0.34786628854296459</v>
      </c>
      <c r="I40" s="68">
        <f>VLOOKUP(I$26,Data_Enersys_VRLA!$A$306:$E$325,4)</f>
        <v>0.46245287402843671</v>
      </c>
      <c r="J40" s="68">
        <f>VLOOKUP(J$26,Data_Enersys_VRLA!$A$306:$E$325,4)</f>
        <v>0.570767807585569</v>
      </c>
      <c r="K40" s="69">
        <f t="shared" si="244"/>
        <v>0.72068798168187731</v>
      </c>
      <c r="L40" s="68">
        <f>VLOOKUP(L$26,Data_Enersys_VRLA!$A$306:$E$325,4)</f>
        <v>0.87060815577818562</v>
      </c>
      <c r="M40" s="69">
        <f t="shared" si="245"/>
        <v>1.0850160405508908</v>
      </c>
      <c r="N40" s="69">
        <f t="shared" si="246"/>
        <v>1.299423925323596</v>
      </c>
      <c r="O40" s="68">
        <f>VLOOKUP(O$26,Data_Enersys_VRLA!$A$306:$E$325,4)</f>
        <v>1.5138318100963013</v>
      </c>
      <c r="P40" s="54">
        <f t="shared" si="247"/>
        <v>2.494846162498435</v>
      </c>
      <c r="Q40" s="68">
        <f>VLOOKUP(Q$26,Data_Enersys_VRLA!$A$306:$E$325,4)</f>
        <v>3.4758605149005688</v>
      </c>
      <c r="R40" s="68">
        <f>VLOOKUP(R$26,Data_Enersys_VRLA!$A$306:$E$325,4)</f>
        <v>5.4198399522140539</v>
      </c>
      <c r="S40" s="54">
        <f t="shared" si="248"/>
        <v>5.9190357372864</v>
      </c>
      <c r="T40" s="68">
        <f>VLOOKUP(T$26,Data_Enersys_VRLA!$A$306:$E$325,4)</f>
        <v>6.4182315223587461</v>
      </c>
      <c r="U40" s="54">
        <f t="shared" si="249"/>
        <v>6.9044611831434999</v>
      </c>
      <c r="V40" s="68">
        <f>VLOOKUP(V$26,Data_Enersys_VRLA!$A$306:$E$325,4)</f>
        <v>7.3906908439282537</v>
      </c>
      <c r="W40" s="54">
        <f t="shared" si="250"/>
        <v>7.864123503785688</v>
      </c>
      <c r="X40" s="68">
        <f>VLOOKUP(X$26,Data_Enersys_VRLA!$A$306:$E$325,4)</f>
        <v>8.3375561636431215</v>
      </c>
      <c r="Y40" s="54">
        <f t="shared" si="251"/>
        <v>8.8218700878547445</v>
      </c>
      <c r="Z40" s="68">
        <f>VLOOKUP(Z$26,Data_Enersys_VRLA!$A$306:$E$325,4)</f>
        <v>9.3061840120663657</v>
      </c>
      <c r="AA40" s="54">
        <f t="shared" si="252"/>
        <v>9.7760428257053142</v>
      </c>
      <c r="AB40" s="68">
        <f>VLOOKUP(AB$26,Data_Enersys_VRLA!$A$306:$E$325,4)</f>
        <v>10.245901639344263</v>
      </c>
      <c r="AC40" s="54">
        <f t="shared" si="253"/>
        <v>10.715240301394971</v>
      </c>
      <c r="AD40" s="54">
        <f t="shared" si="254"/>
        <v>11.184578963445677</v>
      </c>
      <c r="AE40" s="54">
        <f t="shared" si="255"/>
        <v>11.653917625496385</v>
      </c>
      <c r="AF40" s="54">
        <f t="shared" si="256"/>
        <v>12.123256287547093</v>
      </c>
      <c r="AG40" s="54">
        <f t="shared" si="257"/>
        <v>12.592594949597801</v>
      </c>
      <c r="AH40" s="54">
        <f t="shared" si="258"/>
        <v>13.061933611648509</v>
      </c>
      <c r="AI40" s="54">
        <f t="shared" si="259"/>
        <v>13.531272273699216</v>
      </c>
      <c r="AJ40" s="54">
        <f t="shared" si="260"/>
        <v>14.000610935749924</v>
      </c>
      <c r="AK40" s="54">
        <f t="shared" si="261"/>
        <v>14.469949597800632</v>
      </c>
      <c r="AL40" s="54">
        <f t="shared" si="262"/>
        <v>14.939288259851338</v>
      </c>
      <c r="AM40" s="54">
        <f t="shared" si="263"/>
        <v>15.408626921902048</v>
      </c>
      <c r="AN40" s="54">
        <f t="shared" si="264"/>
        <v>15.877965583952754</v>
      </c>
      <c r="AO40" s="54">
        <f t="shared" si="265"/>
        <v>16.347304246003461</v>
      </c>
      <c r="AP40" s="54">
        <f t="shared" si="266"/>
        <v>16.81664290805417</v>
      </c>
      <c r="AQ40" s="54">
        <f t="shared" si="267"/>
        <v>17.285981570104877</v>
      </c>
      <c r="AR40" s="54">
        <f t="shared" si="268"/>
        <v>17.755320232155583</v>
      </c>
      <c r="AS40" s="54">
        <f t="shared" si="269"/>
        <v>18.224658894206293</v>
      </c>
      <c r="AT40" s="54">
        <f t="shared" si="270"/>
        <v>18.693997556257003</v>
      </c>
      <c r="AU40" s="54">
        <f t="shared" si="271"/>
        <v>19.163336218307705</v>
      </c>
      <c r="AV40" s="68">
        <f>VLOOKUP(AV$26,Data_Enersys_VRLA!$A$306:$E$325,4)</f>
        <v>19.632674880358415</v>
      </c>
      <c r="AW40" s="54">
        <f t="shared" ref="AW40" si="302">AV40+($AV40-$AU40)</f>
        <v>20.102013542409125</v>
      </c>
      <c r="AX40" s="54">
        <f t="shared" si="300"/>
        <v>20.571352204459835</v>
      </c>
      <c r="AY40" s="54">
        <f t="shared" si="300"/>
        <v>21.040690866510545</v>
      </c>
      <c r="AZ40" s="54">
        <f t="shared" si="300"/>
        <v>21.510029528561255</v>
      </c>
      <c r="BA40" s="54">
        <f t="shared" si="300"/>
        <v>21.979368190611964</v>
      </c>
      <c r="BB40" s="54">
        <f t="shared" si="300"/>
        <v>22.448706852662674</v>
      </c>
      <c r="BC40" s="54">
        <f t="shared" si="300"/>
        <v>22.918045514713384</v>
      </c>
      <c r="BD40" s="54">
        <f t="shared" si="300"/>
        <v>23.387384176764094</v>
      </c>
      <c r="BE40" s="54">
        <f t="shared" si="300"/>
        <v>23.856722838814804</v>
      </c>
      <c r="BF40" s="54">
        <f t="shared" si="300"/>
        <v>24.326061500865514</v>
      </c>
      <c r="BG40" s="54">
        <f t="shared" si="300"/>
        <v>24.795400162916224</v>
      </c>
      <c r="BH40" s="54">
        <f t="shared" si="300"/>
        <v>25.264738824966933</v>
      </c>
      <c r="BI40" s="54">
        <f t="shared" si="300"/>
        <v>25.734077487017643</v>
      </c>
      <c r="BJ40" s="54">
        <f t="shared" si="300"/>
        <v>26.203416149068353</v>
      </c>
      <c r="BK40" s="54">
        <f t="shared" si="300"/>
        <v>26.672754811119063</v>
      </c>
      <c r="BL40" s="54">
        <f t="shared" si="300"/>
        <v>27.142093473169773</v>
      </c>
      <c r="BM40" s="54">
        <f t="shared" si="300"/>
        <v>27.611432135220483</v>
      </c>
      <c r="BN40" s="54">
        <f t="shared" si="300"/>
        <v>28.080770797271192</v>
      </c>
      <c r="BO40" s="54">
        <f t="shared" si="300"/>
        <v>28.550109459321902</v>
      </c>
      <c r="BP40" s="54">
        <f t="shared" si="300"/>
        <v>29.019448121372612</v>
      </c>
      <c r="BQ40" s="54">
        <f t="shared" si="300"/>
        <v>29.488786783423322</v>
      </c>
      <c r="BR40" s="54">
        <f t="shared" si="300"/>
        <v>29.958125445474032</v>
      </c>
      <c r="BS40" s="54">
        <f t="shared" si="300"/>
        <v>30.427464107524742</v>
      </c>
      <c r="BT40" s="54">
        <f t="shared" si="300"/>
        <v>30.896802769575451</v>
      </c>
      <c r="BU40" s="54">
        <f t="shared" si="300"/>
        <v>31.366141431626161</v>
      </c>
      <c r="BV40" s="54">
        <f t="shared" si="300"/>
        <v>31.835480093676871</v>
      </c>
      <c r="BW40" s="54">
        <f t="shared" si="300"/>
        <v>32.304818755727581</v>
      </c>
      <c r="BX40" s="54">
        <f t="shared" si="300"/>
        <v>32.774157417778291</v>
      </c>
      <c r="BY40" s="54">
        <f t="shared" si="300"/>
        <v>33.243496079829001</v>
      </c>
      <c r="BZ40" s="54">
        <f t="shared" si="300"/>
        <v>33.712834741879711</v>
      </c>
      <c r="CA40" s="54">
        <f t="shared" si="300"/>
        <v>34.18217340393042</v>
      </c>
      <c r="CB40" s="54">
        <f t="shared" si="300"/>
        <v>34.65151206598113</v>
      </c>
      <c r="CC40" s="54">
        <f t="shared" si="300"/>
        <v>35.12085072803184</v>
      </c>
      <c r="CD40" s="54">
        <f t="shared" si="300"/>
        <v>35.59018939008255</v>
      </c>
      <c r="CE40" s="54">
        <f t="shared" si="300"/>
        <v>36.05952805213326</v>
      </c>
      <c r="CF40" s="54">
        <f t="shared" si="300"/>
        <v>36.52886671418397</v>
      </c>
      <c r="CG40" s="54">
        <f t="shared" si="300"/>
        <v>36.998205376234679</v>
      </c>
      <c r="CH40" s="54">
        <f t="shared" si="300"/>
        <v>37.467544038285389</v>
      </c>
      <c r="CI40" s="54">
        <f t="shared" si="300"/>
        <v>37.936882700336099</v>
      </c>
      <c r="CJ40" s="54">
        <f t="shared" si="300"/>
        <v>38.406221362386809</v>
      </c>
      <c r="CK40" s="54">
        <f t="shared" si="300"/>
        <v>38.875560024437519</v>
      </c>
      <c r="CL40" s="54">
        <f t="shared" si="300"/>
        <v>39.344898686488229</v>
      </c>
      <c r="CM40" s="54">
        <f t="shared" si="300"/>
        <v>39.814237348538938</v>
      </c>
      <c r="CN40" s="54">
        <f t="shared" si="300"/>
        <v>40.283576010589648</v>
      </c>
      <c r="CO40" s="54">
        <f t="shared" si="300"/>
        <v>40.752914672640358</v>
      </c>
      <c r="CP40" s="54">
        <f t="shared" si="300"/>
        <v>41.222253334691068</v>
      </c>
      <c r="CQ40" s="54">
        <f t="shared" si="300"/>
        <v>41.691591996741778</v>
      </c>
      <c r="CR40" s="54">
        <f t="shared" si="300"/>
        <v>42.160930658792488</v>
      </c>
      <c r="CS40" s="54">
        <f t="shared" si="300"/>
        <v>42.630269320843198</v>
      </c>
      <c r="CT40" s="54">
        <f t="shared" si="300"/>
        <v>43.099607982893907</v>
      </c>
      <c r="CU40" s="54">
        <f t="shared" si="300"/>
        <v>43.568946644944617</v>
      </c>
      <c r="CV40" s="54">
        <f t="shared" si="300"/>
        <v>44.038285306995327</v>
      </c>
      <c r="CW40" s="54">
        <f t="shared" si="300"/>
        <v>44.507623969046037</v>
      </c>
      <c r="CX40" s="54">
        <f t="shared" si="300"/>
        <v>44.976962631096747</v>
      </c>
      <c r="CY40" s="54">
        <f t="shared" si="300"/>
        <v>45.446301293147457</v>
      </c>
      <c r="CZ40" s="54">
        <f t="shared" si="300"/>
        <v>45.915639955198166</v>
      </c>
      <c r="DA40" s="54">
        <f t="shared" si="300"/>
        <v>46.384978617248876</v>
      </c>
      <c r="DB40" s="54">
        <f t="shared" si="300"/>
        <v>46.854317279299586</v>
      </c>
      <c r="DC40" s="54">
        <f t="shared" si="300"/>
        <v>47.323655941350296</v>
      </c>
      <c r="DD40" s="54">
        <f t="shared" si="300"/>
        <v>47.792994603401006</v>
      </c>
      <c r="DE40" s="54">
        <f t="shared" si="300"/>
        <v>48.262333265451716</v>
      </c>
      <c r="DF40" s="54">
        <f t="shared" si="300"/>
        <v>48.731671927502425</v>
      </c>
      <c r="DG40" s="54">
        <f t="shared" si="300"/>
        <v>49.201010589553135</v>
      </c>
      <c r="DH40" s="54">
        <f t="shared" si="300"/>
        <v>49.670349251603845</v>
      </c>
      <c r="DI40" s="54">
        <f t="shared" si="298"/>
        <v>50.139687913654555</v>
      </c>
      <c r="DJ40" s="54">
        <f t="shared" si="298"/>
        <v>50.609026575705265</v>
      </c>
      <c r="DK40" s="54">
        <f t="shared" si="298"/>
        <v>51.078365237755975</v>
      </c>
      <c r="DL40" s="54">
        <f t="shared" ref="DL40:FU40" si="303">DK40+($AV40-$AU40)</f>
        <v>51.547703899806685</v>
      </c>
      <c r="DM40" s="54">
        <f t="shared" si="303"/>
        <v>52.017042561857394</v>
      </c>
      <c r="DN40" s="54">
        <f t="shared" si="303"/>
        <v>52.486381223908104</v>
      </c>
      <c r="DO40" s="54">
        <f t="shared" si="303"/>
        <v>52.955719885958814</v>
      </c>
      <c r="DP40" s="54">
        <f t="shared" si="303"/>
        <v>53.425058548009524</v>
      </c>
      <c r="DQ40" s="54">
        <f t="shared" si="303"/>
        <v>53.894397210060234</v>
      </c>
      <c r="DR40" s="54">
        <f t="shared" si="303"/>
        <v>54.363735872110944</v>
      </c>
      <c r="DS40" s="54">
        <f t="shared" si="303"/>
        <v>54.833074534161653</v>
      </c>
      <c r="DT40" s="54">
        <f t="shared" si="303"/>
        <v>55.302413196212363</v>
      </c>
      <c r="DU40" s="54">
        <f t="shared" si="303"/>
        <v>55.771751858263073</v>
      </c>
      <c r="DV40" s="54">
        <f t="shared" si="303"/>
        <v>56.241090520313783</v>
      </c>
      <c r="DW40" s="54">
        <f t="shared" si="303"/>
        <v>56.710429182364493</v>
      </c>
      <c r="DX40" s="54">
        <f t="shared" si="303"/>
        <v>57.179767844415203</v>
      </c>
      <c r="DY40" s="54">
        <f t="shared" si="303"/>
        <v>57.649106506465913</v>
      </c>
      <c r="DZ40" s="54">
        <f t="shared" si="303"/>
        <v>58.118445168516622</v>
      </c>
      <c r="EA40" s="54">
        <f t="shared" si="303"/>
        <v>58.587783830567332</v>
      </c>
      <c r="EB40" s="54">
        <f t="shared" si="303"/>
        <v>59.057122492618042</v>
      </c>
      <c r="EC40" s="54">
        <f t="shared" si="303"/>
        <v>59.526461154668752</v>
      </c>
      <c r="ED40" s="54">
        <f t="shared" si="303"/>
        <v>59.995799816719462</v>
      </c>
      <c r="EE40" s="54">
        <f t="shared" si="303"/>
        <v>60.465138478770172</v>
      </c>
      <c r="EF40" s="54">
        <f t="shared" si="303"/>
        <v>60.934477140820881</v>
      </c>
      <c r="EG40" s="54">
        <f t="shared" si="303"/>
        <v>61.403815802871591</v>
      </c>
      <c r="EH40" s="54">
        <f t="shared" si="303"/>
        <v>61.873154464922301</v>
      </c>
      <c r="EI40" s="54">
        <f t="shared" si="303"/>
        <v>62.342493126973011</v>
      </c>
      <c r="EJ40" s="54">
        <f t="shared" si="303"/>
        <v>62.811831789023721</v>
      </c>
      <c r="EK40" s="54">
        <f t="shared" si="303"/>
        <v>63.281170451074431</v>
      </c>
      <c r="EL40" s="54">
        <f t="shared" si="303"/>
        <v>63.75050911312514</v>
      </c>
      <c r="EM40" s="54">
        <f t="shared" si="303"/>
        <v>64.21984777517585</v>
      </c>
      <c r="EN40" s="54">
        <f t="shared" si="303"/>
        <v>64.689186437226567</v>
      </c>
      <c r="EO40" s="54">
        <f t="shared" si="303"/>
        <v>65.158525099277284</v>
      </c>
      <c r="EP40" s="54">
        <f t="shared" si="303"/>
        <v>65.627863761328001</v>
      </c>
      <c r="EQ40" s="54">
        <f t="shared" si="303"/>
        <v>66.097202423378718</v>
      </c>
      <c r="ER40" s="54">
        <f t="shared" si="303"/>
        <v>66.566541085429435</v>
      </c>
      <c r="ES40" s="54">
        <f t="shared" si="303"/>
        <v>67.035879747480152</v>
      </c>
      <c r="ET40" s="54">
        <f t="shared" si="303"/>
        <v>67.505218409530869</v>
      </c>
      <c r="EU40" s="54">
        <f t="shared" si="303"/>
        <v>67.974557071581586</v>
      </c>
      <c r="EV40" s="54">
        <f t="shared" si="303"/>
        <v>68.443895733632303</v>
      </c>
      <c r="EW40" s="54">
        <f t="shared" si="303"/>
        <v>68.91323439568302</v>
      </c>
      <c r="EX40" s="54">
        <f t="shared" si="303"/>
        <v>69.382573057733737</v>
      </c>
      <c r="EY40" s="54">
        <f t="shared" si="303"/>
        <v>69.851911719784454</v>
      </c>
      <c r="EZ40" s="54">
        <f t="shared" si="303"/>
        <v>70.321250381835171</v>
      </c>
      <c r="FA40" s="54">
        <f t="shared" si="303"/>
        <v>70.790589043885888</v>
      </c>
      <c r="FB40" s="54">
        <f t="shared" si="303"/>
        <v>71.259927705936605</v>
      </c>
      <c r="FC40" s="54">
        <f t="shared" si="303"/>
        <v>71.729266367987321</v>
      </c>
      <c r="FD40" s="54">
        <f t="shared" si="303"/>
        <v>72.198605030038038</v>
      </c>
      <c r="FE40" s="54">
        <f t="shared" si="303"/>
        <v>72.667943692088755</v>
      </c>
      <c r="FF40" s="54">
        <f t="shared" si="303"/>
        <v>73.137282354139472</v>
      </c>
      <c r="FG40" s="54">
        <f t="shared" si="303"/>
        <v>73.606621016190189</v>
      </c>
      <c r="FH40" s="54">
        <f t="shared" si="303"/>
        <v>74.075959678240906</v>
      </c>
      <c r="FI40" s="54">
        <f t="shared" si="303"/>
        <v>74.545298340291623</v>
      </c>
      <c r="FJ40" s="54">
        <f t="shared" si="303"/>
        <v>75.01463700234234</v>
      </c>
      <c r="FK40" s="54">
        <f t="shared" si="303"/>
        <v>75.483975664393057</v>
      </c>
      <c r="FL40" s="54">
        <f t="shared" si="303"/>
        <v>75.953314326443774</v>
      </c>
      <c r="FM40" s="54">
        <f t="shared" si="303"/>
        <v>76.422652988494491</v>
      </c>
      <c r="FN40" s="54">
        <f t="shared" si="303"/>
        <v>76.891991650545208</v>
      </c>
      <c r="FO40" s="54">
        <f t="shared" si="303"/>
        <v>77.361330312595925</v>
      </c>
      <c r="FP40" s="54">
        <f t="shared" si="303"/>
        <v>77.830668974646642</v>
      </c>
      <c r="FQ40" s="54">
        <f t="shared" si="303"/>
        <v>78.300007636697359</v>
      </c>
      <c r="FR40" s="54">
        <f t="shared" si="303"/>
        <v>78.769346298748076</v>
      </c>
      <c r="FS40" s="54">
        <f t="shared" si="303"/>
        <v>79.238684960798793</v>
      </c>
      <c r="FT40" s="54">
        <f t="shared" si="303"/>
        <v>79.70802362284951</v>
      </c>
      <c r="FU40" s="54">
        <f t="shared" si="303"/>
        <v>80.177362284900227</v>
      </c>
      <c r="FV40" s="54">
        <f t="shared" si="281"/>
        <v>80.646700946950943</v>
      </c>
      <c r="FW40" s="54">
        <f t="shared" si="281"/>
        <v>81.11603960900166</v>
      </c>
      <c r="FX40" s="54">
        <f t="shared" si="281"/>
        <v>81.585378271052377</v>
      </c>
      <c r="FY40" s="54">
        <f t="shared" si="281"/>
        <v>82.054716933103094</v>
      </c>
      <c r="FZ40" s="54">
        <f t="shared" si="281"/>
        <v>82.524055595153811</v>
      </c>
      <c r="GA40" s="54">
        <f t="shared" si="281"/>
        <v>82.993394257204528</v>
      </c>
      <c r="GB40" s="54">
        <f t="shared" si="281"/>
        <v>83.462732919255245</v>
      </c>
      <c r="GC40" s="54">
        <f t="shared" si="281"/>
        <v>83.932071581305962</v>
      </c>
      <c r="GD40" s="54">
        <f t="shared" si="281"/>
        <v>84.401410243356679</v>
      </c>
      <c r="GE40" s="54">
        <f t="shared" si="281"/>
        <v>84.870748905407396</v>
      </c>
      <c r="GF40" s="54">
        <f t="shared" si="281"/>
        <v>85.340087567458113</v>
      </c>
      <c r="GG40" s="54">
        <f t="shared" si="281"/>
        <v>85.80942622950883</v>
      </c>
      <c r="GH40" s="54">
        <f t="shared" si="281"/>
        <v>86.278764891559547</v>
      </c>
      <c r="GI40" s="54">
        <f t="shared" si="281"/>
        <v>86.748103553610264</v>
      </c>
      <c r="GJ40" s="54">
        <f t="shared" si="281"/>
        <v>87.217442215660981</v>
      </c>
      <c r="GK40" s="54">
        <f t="shared" si="281"/>
        <v>87.686780877711698</v>
      </c>
      <c r="GL40" s="54">
        <f t="shared" si="281"/>
        <v>88.156119539762415</v>
      </c>
      <c r="GM40" s="54">
        <f t="shared" si="281"/>
        <v>88.625458201813132</v>
      </c>
      <c r="GN40" s="54">
        <f t="shared" si="281"/>
        <v>89.094796863863849</v>
      </c>
      <c r="GO40" s="54">
        <f t="shared" si="281"/>
        <v>89.564135525914566</v>
      </c>
      <c r="GP40" s="54">
        <f t="shared" si="281"/>
        <v>90.033474187965282</v>
      </c>
      <c r="GQ40" s="54">
        <f t="shared" si="281"/>
        <v>90.502812850015999</v>
      </c>
      <c r="GR40" s="54">
        <f t="shared" si="281"/>
        <v>90.972151512066716</v>
      </c>
    </row>
    <row r="41" spans="1:200" x14ac:dyDescent="0.25">
      <c r="A41" s="30" t="s">
        <v>69</v>
      </c>
      <c r="B41" s="54">
        <f t="shared" si="243"/>
        <v>0.34786628854296459</v>
      </c>
      <c r="C41" s="54">
        <f t="shared" si="296"/>
        <v>0.34786628854296459</v>
      </c>
      <c r="D41" s="54">
        <f t="shared" si="296"/>
        <v>0.34786628854296459</v>
      </c>
      <c r="E41" s="54">
        <f t="shared" si="296"/>
        <v>0.34786628854296459</v>
      </c>
      <c r="F41" s="54">
        <f t="shared" si="296"/>
        <v>0.34786628854296459</v>
      </c>
      <c r="G41" s="54">
        <f t="shared" si="296"/>
        <v>0.34786628854296459</v>
      </c>
      <c r="H41" s="68">
        <f>VLOOKUP(H$26,Data_Enersys_VRLA!$A$331:$E$350,4)</f>
        <v>0.34786628854296459</v>
      </c>
      <c r="I41" s="68">
        <f>VLOOKUP(I$26,Data_Enersys_VRLA!$A$331:$E$350,4)</f>
        <v>0.46245287402843671</v>
      </c>
      <c r="J41" s="68">
        <f>VLOOKUP(J$26,Data_Enersys_VRLA!$A$331:$E$350,4)</f>
        <v>0.570767807585569</v>
      </c>
      <c r="K41" s="69">
        <f t="shared" si="244"/>
        <v>0.72068798168187731</v>
      </c>
      <c r="L41" s="68">
        <f>VLOOKUP(L$26,Data_Enersys_VRLA!$A$331:$E$350,4)</f>
        <v>0.87060815577818562</v>
      </c>
      <c r="M41" s="69">
        <f t="shared" si="245"/>
        <v>1.0850160405508908</v>
      </c>
      <c r="N41" s="69">
        <f t="shared" si="246"/>
        <v>1.299423925323596</v>
      </c>
      <c r="O41" s="68">
        <f>VLOOKUP(O$26,Data_Enersys_VRLA!$A$331:$E$350,4)</f>
        <v>1.5138318100963013</v>
      </c>
      <c r="P41" s="54">
        <f t="shared" si="247"/>
        <v>2.494846162498435</v>
      </c>
      <c r="Q41" s="68">
        <f>VLOOKUP(Q$26,Data_Enersys_VRLA!$A$331:$E$350,4)</f>
        <v>3.4758605149005688</v>
      </c>
      <c r="R41" s="68">
        <f>VLOOKUP(R$26,Data_Enersys_VRLA!$A$331:$E$350,4)</f>
        <v>5.4198399522140539</v>
      </c>
      <c r="S41" s="54">
        <f t="shared" si="248"/>
        <v>5.9190357372864</v>
      </c>
      <c r="T41" s="68">
        <f>VLOOKUP(T$26,Data_Enersys_VRLA!$A$331:$E$350,4)</f>
        <v>6.4182315223587461</v>
      </c>
      <c r="U41" s="54">
        <f t="shared" si="249"/>
        <v>6.9044611831434999</v>
      </c>
      <c r="V41" s="68">
        <f>VLOOKUP(V$26,Data_Enersys_VRLA!$A$331:$E$350,4)</f>
        <v>7.3906908439282537</v>
      </c>
      <c r="W41" s="54">
        <f t="shared" si="250"/>
        <v>7.864123503785688</v>
      </c>
      <c r="X41" s="68">
        <f>VLOOKUP(X$26,Data_Enersys_VRLA!$A$331:$E$350,4)</f>
        <v>8.3375561636431215</v>
      </c>
      <c r="Y41" s="54">
        <f t="shared" si="251"/>
        <v>8.8218700878547445</v>
      </c>
      <c r="Z41" s="68">
        <f>VLOOKUP(Z$26,Data_Enersys_VRLA!$A$331:$E$350,4)</f>
        <v>9.3061840120663657</v>
      </c>
      <c r="AA41" s="54">
        <f t="shared" si="252"/>
        <v>9.7760428257053142</v>
      </c>
      <c r="AB41" s="68">
        <f>VLOOKUP(AB$26,Data_Enersys_VRLA!$A$331:$E$350,4)</f>
        <v>10.245901639344263</v>
      </c>
      <c r="AC41" s="54">
        <f t="shared" si="253"/>
        <v>10.715240301394971</v>
      </c>
      <c r="AD41" s="54">
        <f t="shared" si="254"/>
        <v>11.184578963445677</v>
      </c>
      <c r="AE41" s="54">
        <f t="shared" si="255"/>
        <v>11.653917625496385</v>
      </c>
      <c r="AF41" s="54">
        <f t="shared" si="256"/>
        <v>12.123256287547093</v>
      </c>
      <c r="AG41" s="54">
        <f t="shared" si="257"/>
        <v>12.592594949597801</v>
      </c>
      <c r="AH41" s="54">
        <f t="shared" si="258"/>
        <v>13.061933611648509</v>
      </c>
      <c r="AI41" s="54">
        <f t="shared" si="259"/>
        <v>13.531272273699216</v>
      </c>
      <c r="AJ41" s="54">
        <f t="shared" si="260"/>
        <v>14.000610935749924</v>
      </c>
      <c r="AK41" s="54">
        <f t="shared" si="261"/>
        <v>14.469949597800632</v>
      </c>
      <c r="AL41" s="54">
        <f t="shared" si="262"/>
        <v>14.939288259851338</v>
      </c>
      <c r="AM41" s="54">
        <f t="shared" si="263"/>
        <v>15.408626921902048</v>
      </c>
      <c r="AN41" s="54">
        <f t="shared" si="264"/>
        <v>15.877965583952754</v>
      </c>
      <c r="AO41" s="54">
        <f t="shared" si="265"/>
        <v>16.347304246003461</v>
      </c>
      <c r="AP41" s="54">
        <f t="shared" si="266"/>
        <v>16.81664290805417</v>
      </c>
      <c r="AQ41" s="54">
        <f t="shared" si="267"/>
        <v>17.285981570104877</v>
      </c>
      <c r="AR41" s="54">
        <f t="shared" si="268"/>
        <v>17.755320232155583</v>
      </c>
      <c r="AS41" s="54">
        <f t="shared" si="269"/>
        <v>18.224658894206293</v>
      </c>
      <c r="AT41" s="54">
        <f t="shared" si="270"/>
        <v>18.693997556257003</v>
      </c>
      <c r="AU41" s="54">
        <f t="shared" si="271"/>
        <v>19.163336218307705</v>
      </c>
      <c r="AV41" s="68">
        <f>VLOOKUP(AV$26,Data_Enersys_VRLA!$A$331:$E$350,4)</f>
        <v>19.632674880358415</v>
      </c>
      <c r="AW41" s="54">
        <f t="shared" ref="AW41" si="304">AV41+($AV41-$AU41)</f>
        <v>20.102013542409125</v>
      </c>
      <c r="AX41" s="54">
        <f t="shared" si="300"/>
        <v>20.571352204459835</v>
      </c>
      <c r="AY41" s="54">
        <f t="shared" si="300"/>
        <v>21.040690866510545</v>
      </c>
      <c r="AZ41" s="54">
        <f t="shared" si="300"/>
        <v>21.510029528561255</v>
      </c>
      <c r="BA41" s="54">
        <f t="shared" si="300"/>
        <v>21.979368190611964</v>
      </c>
      <c r="BB41" s="54">
        <f t="shared" si="300"/>
        <v>22.448706852662674</v>
      </c>
      <c r="BC41" s="54">
        <f t="shared" si="300"/>
        <v>22.918045514713384</v>
      </c>
      <c r="BD41" s="54">
        <f t="shared" si="300"/>
        <v>23.387384176764094</v>
      </c>
      <c r="BE41" s="54">
        <f t="shared" si="300"/>
        <v>23.856722838814804</v>
      </c>
      <c r="BF41" s="54">
        <f t="shared" si="300"/>
        <v>24.326061500865514</v>
      </c>
      <c r="BG41" s="54">
        <f t="shared" si="300"/>
        <v>24.795400162916224</v>
      </c>
      <c r="BH41" s="54">
        <f t="shared" si="300"/>
        <v>25.264738824966933</v>
      </c>
      <c r="BI41" s="54">
        <f t="shared" si="300"/>
        <v>25.734077487017643</v>
      </c>
      <c r="BJ41" s="54">
        <f t="shared" si="300"/>
        <v>26.203416149068353</v>
      </c>
      <c r="BK41" s="54">
        <f t="shared" si="300"/>
        <v>26.672754811119063</v>
      </c>
      <c r="BL41" s="54">
        <f t="shared" si="300"/>
        <v>27.142093473169773</v>
      </c>
      <c r="BM41" s="54">
        <f t="shared" si="300"/>
        <v>27.611432135220483</v>
      </c>
      <c r="BN41" s="54">
        <f t="shared" si="300"/>
        <v>28.080770797271192</v>
      </c>
      <c r="BO41" s="54">
        <f t="shared" si="300"/>
        <v>28.550109459321902</v>
      </c>
      <c r="BP41" s="54">
        <f t="shared" si="300"/>
        <v>29.019448121372612</v>
      </c>
      <c r="BQ41" s="54">
        <f t="shared" si="300"/>
        <v>29.488786783423322</v>
      </c>
      <c r="BR41" s="54">
        <f t="shared" si="300"/>
        <v>29.958125445474032</v>
      </c>
      <c r="BS41" s="54">
        <f t="shared" si="300"/>
        <v>30.427464107524742</v>
      </c>
      <c r="BT41" s="54">
        <f t="shared" si="300"/>
        <v>30.896802769575451</v>
      </c>
      <c r="BU41" s="54">
        <f t="shared" si="300"/>
        <v>31.366141431626161</v>
      </c>
      <c r="BV41" s="54">
        <f t="shared" si="300"/>
        <v>31.835480093676871</v>
      </c>
      <c r="BW41" s="54">
        <f t="shared" si="300"/>
        <v>32.304818755727581</v>
      </c>
      <c r="BX41" s="54">
        <f t="shared" si="300"/>
        <v>32.774157417778291</v>
      </c>
      <c r="BY41" s="54">
        <f t="shared" si="300"/>
        <v>33.243496079829001</v>
      </c>
      <c r="BZ41" s="54">
        <f t="shared" si="300"/>
        <v>33.712834741879711</v>
      </c>
      <c r="CA41" s="54">
        <f t="shared" si="300"/>
        <v>34.18217340393042</v>
      </c>
      <c r="CB41" s="54">
        <f t="shared" si="300"/>
        <v>34.65151206598113</v>
      </c>
      <c r="CC41" s="54">
        <f t="shared" si="300"/>
        <v>35.12085072803184</v>
      </c>
      <c r="CD41" s="54">
        <f t="shared" si="300"/>
        <v>35.59018939008255</v>
      </c>
      <c r="CE41" s="54">
        <f t="shared" si="300"/>
        <v>36.05952805213326</v>
      </c>
      <c r="CF41" s="54">
        <f t="shared" si="300"/>
        <v>36.52886671418397</v>
      </c>
      <c r="CG41" s="54">
        <f t="shared" si="300"/>
        <v>36.998205376234679</v>
      </c>
      <c r="CH41" s="54">
        <f t="shared" si="300"/>
        <v>37.467544038285389</v>
      </c>
      <c r="CI41" s="54">
        <f t="shared" si="300"/>
        <v>37.936882700336099</v>
      </c>
      <c r="CJ41" s="54">
        <f t="shared" si="300"/>
        <v>38.406221362386809</v>
      </c>
      <c r="CK41" s="54">
        <f t="shared" si="300"/>
        <v>38.875560024437519</v>
      </c>
      <c r="CL41" s="54">
        <f t="shared" si="300"/>
        <v>39.344898686488229</v>
      </c>
      <c r="CM41" s="54">
        <f t="shared" si="300"/>
        <v>39.814237348538938</v>
      </c>
      <c r="CN41" s="54">
        <f t="shared" si="300"/>
        <v>40.283576010589648</v>
      </c>
      <c r="CO41" s="54">
        <f t="shared" si="300"/>
        <v>40.752914672640358</v>
      </c>
      <c r="CP41" s="54">
        <f t="shared" si="300"/>
        <v>41.222253334691068</v>
      </c>
      <c r="CQ41" s="54">
        <f t="shared" si="300"/>
        <v>41.691591996741778</v>
      </c>
      <c r="CR41" s="54">
        <f t="shared" si="300"/>
        <v>42.160930658792488</v>
      </c>
      <c r="CS41" s="54">
        <f t="shared" si="300"/>
        <v>42.630269320843198</v>
      </c>
      <c r="CT41" s="54">
        <f t="shared" si="300"/>
        <v>43.099607982893907</v>
      </c>
      <c r="CU41" s="54">
        <f t="shared" si="300"/>
        <v>43.568946644944617</v>
      </c>
      <c r="CV41" s="54">
        <f t="shared" si="300"/>
        <v>44.038285306995327</v>
      </c>
      <c r="CW41" s="54">
        <f t="shared" si="300"/>
        <v>44.507623969046037</v>
      </c>
      <c r="CX41" s="54">
        <f t="shared" si="300"/>
        <v>44.976962631096747</v>
      </c>
      <c r="CY41" s="54">
        <f t="shared" si="300"/>
        <v>45.446301293147457</v>
      </c>
      <c r="CZ41" s="54">
        <f t="shared" si="300"/>
        <v>45.915639955198166</v>
      </c>
      <c r="DA41" s="54">
        <f t="shared" si="300"/>
        <v>46.384978617248876</v>
      </c>
      <c r="DB41" s="54">
        <f t="shared" si="300"/>
        <v>46.854317279299586</v>
      </c>
      <c r="DC41" s="54">
        <f t="shared" si="300"/>
        <v>47.323655941350296</v>
      </c>
      <c r="DD41" s="54">
        <f t="shared" si="300"/>
        <v>47.792994603401006</v>
      </c>
      <c r="DE41" s="54">
        <f t="shared" si="300"/>
        <v>48.262333265451716</v>
      </c>
      <c r="DF41" s="54">
        <f t="shared" si="300"/>
        <v>48.731671927502425</v>
      </c>
      <c r="DG41" s="54">
        <f t="shared" si="300"/>
        <v>49.201010589553135</v>
      </c>
      <c r="DH41" s="54">
        <f t="shared" si="300"/>
        <v>49.670349251603845</v>
      </c>
      <c r="DI41" s="54">
        <f t="shared" ref="DI41:FT41" si="305">DH41+($AV41-$AU41)</f>
        <v>50.139687913654555</v>
      </c>
      <c r="DJ41" s="54">
        <f t="shared" si="305"/>
        <v>50.609026575705265</v>
      </c>
      <c r="DK41" s="54">
        <f t="shared" si="305"/>
        <v>51.078365237755975</v>
      </c>
      <c r="DL41" s="54">
        <f t="shared" si="305"/>
        <v>51.547703899806685</v>
      </c>
      <c r="DM41" s="54">
        <f t="shared" si="305"/>
        <v>52.017042561857394</v>
      </c>
      <c r="DN41" s="54">
        <f t="shared" si="305"/>
        <v>52.486381223908104</v>
      </c>
      <c r="DO41" s="54">
        <f t="shared" si="305"/>
        <v>52.955719885958814</v>
      </c>
      <c r="DP41" s="54">
        <f t="shared" si="305"/>
        <v>53.425058548009524</v>
      </c>
      <c r="DQ41" s="54">
        <f t="shared" si="305"/>
        <v>53.894397210060234</v>
      </c>
      <c r="DR41" s="54">
        <f t="shared" si="305"/>
        <v>54.363735872110944</v>
      </c>
      <c r="DS41" s="54">
        <f t="shared" si="305"/>
        <v>54.833074534161653</v>
      </c>
      <c r="DT41" s="54">
        <f t="shared" si="305"/>
        <v>55.302413196212363</v>
      </c>
      <c r="DU41" s="54">
        <f t="shared" si="305"/>
        <v>55.771751858263073</v>
      </c>
      <c r="DV41" s="54">
        <f t="shared" si="305"/>
        <v>56.241090520313783</v>
      </c>
      <c r="DW41" s="54">
        <f t="shared" si="305"/>
        <v>56.710429182364493</v>
      </c>
      <c r="DX41" s="54">
        <f t="shared" si="305"/>
        <v>57.179767844415203</v>
      </c>
      <c r="DY41" s="54">
        <f t="shared" si="305"/>
        <v>57.649106506465913</v>
      </c>
      <c r="DZ41" s="54">
        <f t="shared" si="305"/>
        <v>58.118445168516622</v>
      </c>
      <c r="EA41" s="54">
        <f t="shared" si="305"/>
        <v>58.587783830567332</v>
      </c>
      <c r="EB41" s="54">
        <f t="shared" si="305"/>
        <v>59.057122492618042</v>
      </c>
      <c r="EC41" s="54">
        <f t="shared" si="305"/>
        <v>59.526461154668752</v>
      </c>
      <c r="ED41" s="54">
        <f t="shared" si="305"/>
        <v>59.995799816719462</v>
      </c>
      <c r="EE41" s="54">
        <f t="shared" si="305"/>
        <v>60.465138478770172</v>
      </c>
      <c r="EF41" s="54">
        <f t="shared" si="305"/>
        <v>60.934477140820881</v>
      </c>
      <c r="EG41" s="54">
        <f t="shared" si="305"/>
        <v>61.403815802871591</v>
      </c>
      <c r="EH41" s="54">
        <f t="shared" si="305"/>
        <v>61.873154464922301</v>
      </c>
      <c r="EI41" s="54">
        <f t="shared" si="305"/>
        <v>62.342493126973011</v>
      </c>
      <c r="EJ41" s="54">
        <f t="shared" si="305"/>
        <v>62.811831789023721</v>
      </c>
      <c r="EK41" s="54">
        <f t="shared" si="305"/>
        <v>63.281170451074431</v>
      </c>
      <c r="EL41" s="54">
        <f t="shared" si="305"/>
        <v>63.75050911312514</v>
      </c>
      <c r="EM41" s="54">
        <f t="shared" si="305"/>
        <v>64.21984777517585</v>
      </c>
      <c r="EN41" s="54">
        <f t="shared" si="305"/>
        <v>64.689186437226567</v>
      </c>
      <c r="EO41" s="54">
        <f t="shared" si="305"/>
        <v>65.158525099277284</v>
      </c>
      <c r="EP41" s="54">
        <f t="shared" si="305"/>
        <v>65.627863761328001</v>
      </c>
      <c r="EQ41" s="54">
        <f t="shared" si="305"/>
        <v>66.097202423378718</v>
      </c>
      <c r="ER41" s="54">
        <f t="shared" si="305"/>
        <v>66.566541085429435</v>
      </c>
      <c r="ES41" s="54">
        <f t="shared" si="305"/>
        <v>67.035879747480152</v>
      </c>
      <c r="ET41" s="54">
        <f t="shared" si="305"/>
        <v>67.505218409530869</v>
      </c>
      <c r="EU41" s="54">
        <f t="shared" si="305"/>
        <v>67.974557071581586</v>
      </c>
      <c r="EV41" s="54">
        <f t="shared" si="305"/>
        <v>68.443895733632303</v>
      </c>
      <c r="EW41" s="54">
        <f t="shared" si="305"/>
        <v>68.91323439568302</v>
      </c>
      <c r="EX41" s="54">
        <f t="shared" si="305"/>
        <v>69.382573057733737</v>
      </c>
      <c r="EY41" s="54">
        <f t="shared" si="305"/>
        <v>69.851911719784454</v>
      </c>
      <c r="EZ41" s="54">
        <f t="shared" si="305"/>
        <v>70.321250381835171</v>
      </c>
      <c r="FA41" s="54">
        <f t="shared" si="305"/>
        <v>70.790589043885888</v>
      </c>
      <c r="FB41" s="54">
        <f t="shared" si="305"/>
        <v>71.259927705936605</v>
      </c>
      <c r="FC41" s="54">
        <f t="shared" si="305"/>
        <v>71.729266367987321</v>
      </c>
      <c r="FD41" s="54">
        <f t="shared" si="305"/>
        <v>72.198605030038038</v>
      </c>
      <c r="FE41" s="54">
        <f t="shared" si="305"/>
        <v>72.667943692088755</v>
      </c>
      <c r="FF41" s="54">
        <f t="shared" si="305"/>
        <v>73.137282354139472</v>
      </c>
      <c r="FG41" s="54">
        <f t="shared" si="305"/>
        <v>73.606621016190189</v>
      </c>
      <c r="FH41" s="54">
        <f t="shared" si="305"/>
        <v>74.075959678240906</v>
      </c>
      <c r="FI41" s="54">
        <f t="shared" si="305"/>
        <v>74.545298340291623</v>
      </c>
      <c r="FJ41" s="54">
        <f t="shared" si="305"/>
        <v>75.01463700234234</v>
      </c>
      <c r="FK41" s="54">
        <f t="shared" si="305"/>
        <v>75.483975664393057</v>
      </c>
      <c r="FL41" s="54">
        <f t="shared" si="305"/>
        <v>75.953314326443774</v>
      </c>
      <c r="FM41" s="54">
        <f t="shared" si="305"/>
        <v>76.422652988494491</v>
      </c>
      <c r="FN41" s="54">
        <f t="shared" si="305"/>
        <v>76.891991650545208</v>
      </c>
      <c r="FO41" s="54">
        <f t="shared" si="305"/>
        <v>77.361330312595925</v>
      </c>
      <c r="FP41" s="54">
        <f t="shared" si="305"/>
        <v>77.830668974646642</v>
      </c>
      <c r="FQ41" s="54">
        <f t="shared" si="305"/>
        <v>78.300007636697359</v>
      </c>
      <c r="FR41" s="54">
        <f t="shared" si="305"/>
        <v>78.769346298748076</v>
      </c>
      <c r="FS41" s="54">
        <f t="shared" si="305"/>
        <v>79.238684960798793</v>
      </c>
      <c r="FT41" s="54">
        <f t="shared" si="305"/>
        <v>79.70802362284951</v>
      </c>
      <c r="FU41" s="54">
        <f t="shared" ref="FU41" si="306">FT41+($AV41-$AU41)</f>
        <v>80.177362284900227</v>
      </c>
      <c r="FV41" s="54">
        <f t="shared" si="281"/>
        <v>80.646700946950943</v>
      </c>
      <c r="FW41" s="54">
        <f t="shared" si="281"/>
        <v>81.11603960900166</v>
      </c>
      <c r="FX41" s="54">
        <f t="shared" si="281"/>
        <v>81.585378271052377</v>
      </c>
      <c r="FY41" s="54">
        <f t="shared" si="281"/>
        <v>82.054716933103094</v>
      </c>
      <c r="FZ41" s="54">
        <f t="shared" si="281"/>
        <v>82.524055595153811</v>
      </c>
      <c r="GA41" s="54">
        <f t="shared" si="281"/>
        <v>82.993394257204528</v>
      </c>
      <c r="GB41" s="54">
        <f t="shared" si="281"/>
        <v>83.462732919255245</v>
      </c>
      <c r="GC41" s="54">
        <f t="shared" si="281"/>
        <v>83.932071581305962</v>
      </c>
      <c r="GD41" s="54">
        <f t="shared" si="281"/>
        <v>84.401410243356679</v>
      </c>
      <c r="GE41" s="54">
        <f t="shared" si="281"/>
        <v>84.870748905407396</v>
      </c>
      <c r="GF41" s="54">
        <f t="shared" si="281"/>
        <v>85.340087567458113</v>
      </c>
      <c r="GG41" s="54">
        <f t="shared" si="281"/>
        <v>85.80942622950883</v>
      </c>
      <c r="GH41" s="54">
        <f t="shared" si="281"/>
        <v>86.278764891559547</v>
      </c>
      <c r="GI41" s="54">
        <f t="shared" si="281"/>
        <v>86.748103553610264</v>
      </c>
      <c r="GJ41" s="54">
        <f t="shared" si="281"/>
        <v>87.217442215660981</v>
      </c>
      <c r="GK41" s="54">
        <f t="shared" si="281"/>
        <v>87.686780877711698</v>
      </c>
      <c r="GL41" s="54">
        <f t="shared" si="281"/>
        <v>88.156119539762415</v>
      </c>
      <c r="GM41" s="54">
        <f t="shared" si="281"/>
        <v>88.625458201813132</v>
      </c>
      <c r="GN41" s="54">
        <f t="shared" si="281"/>
        <v>89.094796863863849</v>
      </c>
      <c r="GO41" s="54">
        <f t="shared" si="281"/>
        <v>89.564135525914566</v>
      </c>
      <c r="GP41" s="54">
        <f t="shared" si="281"/>
        <v>90.033474187965282</v>
      </c>
      <c r="GQ41" s="54">
        <f t="shared" si="281"/>
        <v>90.502812850015999</v>
      </c>
      <c r="GR41" s="54">
        <f t="shared" si="281"/>
        <v>90.972151512066716</v>
      </c>
    </row>
    <row r="42" spans="1:200" x14ac:dyDescent="0.25">
      <c r="A42" s="30" t="s">
        <v>70</v>
      </c>
      <c r="B42" s="54">
        <f t="shared" si="243"/>
        <v>0.40147074309382569</v>
      </c>
      <c r="C42" s="54">
        <f t="shared" si="296"/>
        <v>0.40147074309382569</v>
      </c>
      <c r="D42" s="54">
        <f t="shared" si="296"/>
        <v>0.40147074309382569</v>
      </c>
      <c r="E42" s="54">
        <f t="shared" si="296"/>
        <v>0.40147074309382569</v>
      </c>
      <c r="F42" s="54">
        <f t="shared" si="296"/>
        <v>0.40147074309382569</v>
      </c>
      <c r="G42" s="54">
        <f t="shared" si="296"/>
        <v>0.40147074309382569</v>
      </c>
      <c r="H42" s="68">
        <f>VLOOKUP(H$26,Data_Enersys_VRLA!$A$356:$E$375,4)</f>
        <v>0.40147074309382569</v>
      </c>
      <c r="I42" s="68">
        <f>VLOOKUP(I$26,Data_Enersys_VRLA!$A$356:$E$375,4)</f>
        <v>0.53299314972738709</v>
      </c>
      <c r="J42" s="68">
        <f>VLOOKUP(J$26,Data_Enersys_VRLA!$A$356:$E$375,4)</f>
        <v>0.65329144652291871</v>
      </c>
      <c r="K42" s="69">
        <f t="shared" si="244"/>
        <v>0.82107996080603951</v>
      </c>
      <c r="L42" s="68">
        <f>VLOOKUP(L$26,Data_Enersys_VRLA!$A$356:$E$375,4)</f>
        <v>0.98886847508916031</v>
      </c>
      <c r="M42" s="69">
        <f t="shared" si="245"/>
        <v>1.1919753395216977</v>
      </c>
      <c r="N42" s="69">
        <f t="shared" si="246"/>
        <v>1.395082203954235</v>
      </c>
      <c r="O42" s="68">
        <f>VLOOKUP(O$26,Data_Enersys_VRLA!$A$356:$E$375,4)</f>
        <v>1.5981890683867723</v>
      </c>
      <c r="P42" s="54">
        <f t="shared" si="247"/>
        <v>2.6932691708844807</v>
      </c>
      <c r="Q42" s="68">
        <f>VLOOKUP(Q$26,Data_Enersys_VRLA!$A$356:$E$375,4)</f>
        <v>3.7883492733821886</v>
      </c>
      <c r="R42" s="68">
        <f>VLOOKUP(R$26,Data_Enersys_VRLA!$A$356:$E$375,4)</f>
        <v>5.8409350602924937</v>
      </c>
      <c r="S42" s="54">
        <f t="shared" si="248"/>
        <v>6.3276796486502018</v>
      </c>
      <c r="T42" s="68">
        <f>VLOOKUP(T$26,Data_Enersys_VRLA!$A$356:$E$375,4)</f>
        <v>6.8144242370079091</v>
      </c>
      <c r="U42" s="54">
        <f t="shared" si="249"/>
        <v>7.2931234602687951</v>
      </c>
      <c r="V42" s="68">
        <f>VLOOKUP(V$26,Data_Enersys_VRLA!$A$356:$E$375,4)</f>
        <v>7.771822683529682</v>
      </c>
      <c r="W42" s="54">
        <f t="shared" si="250"/>
        <v>8.1132155690690677</v>
      </c>
      <c r="X42" s="68">
        <f>VLOOKUP(X$26,Data_Enersys_VRLA!$A$356:$E$375,4)</f>
        <v>8.4546084546084543</v>
      </c>
      <c r="Y42" s="54">
        <f t="shared" si="251"/>
        <v>8.9196119196119206</v>
      </c>
      <c r="Z42" s="68">
        <f>VLOOKUP(Z$26,Data_Enersys_VRLA!$A$356:$E$375,4)</f>
        <v>9.384615384615385</v>
      </c>
      <c r="AA42" s="54">
        <f t="shared" si="252"/>
        <v>9.8547526262283967</v>
      </c>
      <c r="AB42" s="68">
        <f>VLOOKUP(AB$26,Data_Enersys_VRLA!$A$356:$E$375,4)</f>
        <v>10.324889867841408</v>
      </c>
      <c r="AC42" s="54">
        <f t="shared" si="253"/>
        <v>10.761389276888362</v>
      </c>
      <c r="AD42" s="54">
        <f t="shared" si="254"/>
        <v>11.197888685935316</v>
      </c>
      <c r="AE42" s="54">
        <f t="shared" si="255"/>
        <v>11.63438809498227</v>
      </c>
      <c r="AF42" s="54">
        <f t="shared" si="256"/>
        <v>12.070887504029225</v>
      </c>
      <c r="AG42" s="54">
        <f t="shared" si="257"/>
        <v>12.507386913076179</v>
      </c>
      <c r="AH42" s="54">
        <f t="shared" si="258"/>
        <v>12.943886322123131</v>
      </c>
      <c r="AI42" s="54">
        <f t="shared" si="259"/>
        <v>13.380385731170087</v>
      </c>
      <c r="AJ42" s="54">
        <f t="shared" si="260"/>
        <v>13.816885140217039</v>
      </c>
      <c r="AK42" s="54">
        <f t="shared" si="261"/>
        <v>14.253384549263995</v>
      </c>
      <c r="AL42" s="54">
        <f t="shared" si="262"/>
        <v>14.689883958310947</v>
      </c>
      <c r="AM42" s="54">
        <f t="shared" si="263"/>
        <v>15.126383367357903</v>
      </c>
      <c r="AN42" s="54">
        <f t="shared" si="264"/>
        <v>15.562882776404855</v>
      </c>
      <c r="AO42" s="54">
        <f t="shared" si="265"/>
        <v>15.999382185451811</v>
      </c>
      <c r="AP42" s="54">
        <f t="shared" si="266"/>
        <v>16.435881594498763</v>
      </c>
      <c r="AQ42" s="54">
        <f t="shared" si="267"/>
        <v>16.872381003545719</v>
      </c>
      <c r="AR42" s="54">
        <f t="shared" si="268"/>
        <v>17.308880412592671</v>
      </c>
      <c r="AS42" s="54">
        <f t="shared" si="269"/>
        <v>17.745379821639624</v>
      </c>
      <c r="AT42" s="54">
        <f t="shared" si="270"/>
        <v>18.18187923068658</v>
      </c>
      <c r="AU42" s="54">
        <f t="shared" si="271"/>
        <v>18.618378639733535</v>
      </c>
      <c r="AV42" s="68">
        <f>VLOOKUP(AV$26,Data_Enersys_VRLA!$A$356:$E$375,4)</f>
        <v>19.054878048780488</v>
      </c>
      <c r="AW42" s="54">
        <f t="shared" ref="AW42:DH42" si="307">AV42+($AV42-$AU42)</f>
        <v>19.49137745782744</v>
      </c>
      <c r="AX42" s="54">
        <f t="shared" si="307"/>
        <v>19.927876866874392</v>
      </c>
      <c r="AY42" s="54">
        <f t="shared" si="307"/>
        <v>20.364376275921344</v>
      </c>
      <c r="AZ42" s="54">
        <f t="shared" si="307"/>
        <v>20.800875684968297</v>
      </c>
      <c r="BA42" s="54">
        <f t="shared" si="307"/>
        <v>21.237375094015249</v>
      </c>
      <c r="BB42" s="54">
        <f t="shared" si="307"/>
        <v>21.673874503062201</v>
      </c>
      <c r="BC42" s="54">
        <f t="shared" si="307"/>
        <v>22.110373912109154</v>
      </c>
      <c r="BD42" s="54">
        <f t="shared" si="307"/>
        <v>22.546873321156106</v>
      </c>
      <c r="BE42" s="54">
        <f t="shared" si="307"/>
        <v>22.983372730203058</v>
      </c>
      <c r="BF42" s="54">
        <f t="shared" si="307"/>
        <v>23.41987213925001</v>
      </c>
      <c r="BG42" s="54">
        <f t="shared" si="307"/>
        <v>23.856371548296963</v>
      </c>
      <c r="BH42" s="54">
        <f t="shared" si="307"/>
        <v>24.292870957343915</v>
      </c>
      <c r="BI42" s="54">
        <f t="shared" si="307"/>
        <v>24.729370366390867</v>
      </c>
      <c r="BJ42" s="54">
        <f t="shared" si="307"/>
        <v>25.16586977543782</v>
      </c>
      <c r="BK42" s="54">
        <f t="shared" si="307"/>
        <v>25.602369184484772</v>
      </c>
      <c r="BL42" s="54">
        <f t="shared" si="307"/>
        <v>26.038868593531724</v>
      </c>
      <c r="BM42" s="54">
        <f t="shared" si="307"/>
        <v>26.475368002578676</v>
      </c>
      <c r="BN42" s="54">
        <f t="shared" si="307"/>
        <v>26.911867411625629</v>
      </c>
      <c r="BO42" s="54">
        <f t="shared" si="307"/>
        <v>27.348366820672581</v>
      </c>
      <c r="BP42" s="54">
        <f t="shared" si="307"/>
        <v>27.784866229719533</v>
      </c>
      <c r="BQ42" s="54">
        <f t="shared" si="307"/>
        <v>28.221365638766486</v>
      </c>
      <c r="BR42" s="54">
        <f t="shared" si="307"/>
        <v>28.657865047813438</v>
      </c>
      <c r="BS42" s="54">
        <f t="shared" si="307"/>
        <v>29.09436445686039</v>
      </c>
      <c r="BT42" s="54">
        <f t="shared" si="307"/>
        <v>29.530863865907342</v>
      </c>
      <c r="BU42" s="54">
        <f t="shared" si="307"/>
        <v>29.967363274954295</v>
      </c>
      <c r="BV42" s="54">
        <f t="shared" si="307"/>
        <v>30.403862684001247</v>
      </c>
      <c r="BW42" s="54">
        <f t="shared" si="307"/>
        <v>30.840362093048199</v>
      </c>
      <c r="BX42" s="54">
        <f t="shared" si="307"/>
        <v>31.276861502095151</v>
      </c>
      <c r="BY42" s="54">
        <f t="shared" si="307"/>
        <v>31.713360911142104</v>
      </c>
      <c r="BZ42" s="54">
        <f t="shared" si="307"/>
        <v>32.149860320189056</v>
      </c>
      <c r="CA42" s="54">
        <f t="shared" si="307"/>
        <v>32.586359729236008</v>
      </c>
      <c r="CB42" s="54">
        <f t="shared" si="307"/>
        <v>33.022859138282961</v>
      </c>
      <c r="CC42" s="54">
        <f t="shared" si="307"/>
        <v>33.459358547329913</v>
      </c>
      <c r="CD42" s="54">
        <f t="shared" si="307"/>
        <v>33.895857956376865</v>
      </c>
      <c r="CE42" s="54">
        <f t="shared" si="307"/>
        <v>34.332357365423817</v>
      </c>
      <c r="CF42" s="54">
        <f t="shared" si="307"/>
        <v>34.76885677447077</v>
      </c>
      <c r="CG42" s="54">
        <f t="shared" si="307"/>
        <v>35.205356183517722</v>
      </c>
      <c r="CH42" s="54">
        <f t="shared" si="307"/>
        <v>35.641855592564674</v>
      </c>
      <c r="CI42" s="54">
        <f t="shared" si="307"/>
        <v>36.078355001611627</v>
      </c>
      <c r="CJ42" s="54">
        <f t="shared" si="307"/>
        <v>36.514854410658579</v>
      </c>
      <c r="CK42" s="54">
        <f t="shared" si="307"/>
        <v>36.951353819705531</v>
      </c>
      <c r="CL42" s="54">
        <f t="shared" si="307"/>
        <v>37.387853228752483</v>
      </c>
      <c r="CM42" s="54">
        <f t="shared" si="307"/>
        <v>37.824352637799436</v>
      </c>
      <c r="CN42" s="54">
        <f t="shared" si="307"/>
        <v>38.260852046846388</v>
      </c>
      <c r="CO42" s="54">
        <f t="shared" si="307"/>
        <v>38.69735145589334</v>
      </c>
      <c r="CP42" s="54">
        <f t="shared" si="307"/>
        <v>39.133850864940293</v>
      </c>
      <c r="CQ42" s="54">
        <f t="shared" si="307"/>
        <v>39.570350273987245</v>
      </c>
      <c r="CR42" s="54">
        <f t="shared" si="307"/>
        <v>40.006849683034197</v>
      </c>
      <c r="CS42" s="54">
        <f t="shared" si="307"/>
        <v>40.443349092081149</v>
      </c>
      <c r="CT42" s="54">
        <f t="shared" si="307"/>
        <v>40.879848501128102</v>
      </c>
      <c r="CU42" s="54">
        <f t="shared" si="307"/>
        <v>41.316347910175054</v>
      </c>
      <c r="CV42" s="54">
        <f t="shared" si="307"/>
        <v>41.752847319222006</v>
      </c>
      <c r="CW42" s="54">
        <f t="shared" si="307"/>
        <v>42.189346728268958</v>
      </c>
      <c r="CX42" s="54">
        <f t="shared" si="307"/>
        <v>42.625846137315911</v>
      </c>
      <c r="CY42" s="54">
        <f t="shared" si="307"/>
        <v>43.062345546362863</v>
      </c>
      <c r="CZ42" s="54">
        <f t="shared" si="307"/>
        <v>43.498844955409815</v>
      </c>
      <c r="DA42" s="54">
        <f t="shared" si="307"/>
        <v>43.935344364456768</v>
      </c>
      <c r="DB42" s="54">
        <f t="shared" si="307"/>
        <v>44.37184377350372</v>
      </c>
      <c r="DC42" s="54">
        <f t="shared" si="307"/>
        <v>44.808343182550672</v>
      </c>
      <c r="DD42" s="54">
        <f t="shared" si="307"/>
        <v>45.244842591597624</v>
      </c>
      <c r="DE42" s="54">
        <f t="shared" si="307"/>
        <v>45.681342000644577</v>
      </c>
      <c r="DF42" s="54">
        <f t="shared" si="307"/>
        <v>46.117841409691529</v>
      </c>
      <c r="DG42" s="54">
        <f t="shared" si="307"/>
        <v>46.554340818738481</v>
      </c>
      <c r="DH42" s="54">
        <f t="shared" si="307"/>
        <v>46.990840227785434</v>
      </c>
      <c r="DI42" s="54">
        <f t="shared" ref="DI42:FT42" si="308">DH42+($AV42-$AU42)</f>
        <v>47.427339636832386</v>
      </c>
      <c r="DJ42" s="54">
        <f t="shared" si="308"/>
        <v>47.863839045879338</v>
      </c>
      <c r="DK42" s="54">
        <f t="shared" si="308"/>
        <v>48.30033845492629</v>
      </c>
      <c r="DL42" s="54">
        <f t="shared" si="308"/>
        <v>48.736837863973243</v>
      </c>
      <c r="DM42" s="54">
        <f t="shared" si="308"/>
        <v>49.173337273020195</v>
      </c>
      <c r="DN42" s="54">
        <f t="shared" si="308"/>
        <v>49.609836682067147</v>
      </c>
      <c r="DO42" s="54">
        <f t="shared" si="308"/>
        <v>50.0463360911141</v>
      </c>
      <c r="DP42" s="54">
        <f t="shared" si="308"/>
        <v>50.482835500161052</v>
      </c>
      <c r="DQ42" s="54">
        <f t="shared" si="308"/>
        <v>50.919334909208004</v>
      </c>
      <c r="DR42" s="54">
        <f t="shared" si="308"/>
        <v>51.355834318254956</v>
      </c>
      <c r="DS42" s="54">
        <f t="shared" si="308"/>
        <v>51.792333727301909</v>
      </c>
      <c r="DT42" s="54">
        <f t="shared" si="308"/>
        <v>52.228833136348861</v>
      </c>
      <c r="DU42" s="54">
        <f t="shared" si="308"/>
        <v>52.665332545395813</v>
      </c>
      <c r="DV42" s="54">
        <f t="shared" si="308"/>
        <v>53.101831954442765</v>
      </c>
      <c r="DW42" s="54">
        <f t="shared" si="308"/>
        <v>53.538331363489718</v>
      </c>
      <c r="DX42" s="54">
        <f t="shared" si="308"/>
        <v>53.97483077253667</v>
      </c>
      <c r="DY42" s="54">
        <f t="shared" si="308"/>
        <v>54.411330181583622</v>
      </c>
      <c r="DZ42" s="54">
        <f t="shared" si="308"/>
        <v>54.847829590630575</v>
      </c>
      <c r="EA42" s="54">
        <f t="shared" si="308"/>
        <v>55.284328999677527</v>
      </c>
      <c r="EB42" s="54">
        <f t="shared" si="308"/>
        <v>55.720828408724479</v>
      </c>
      <c r="EC42" s="54">
        <f t="shared" si="308"/>
        <v>56.157327817771431</v>
      </c>
      <c r="ED42" s="54">
        <f t="shared" si="308"/>
        <v>56.593827226818384</v>
      </c>
      <c r="EE42" s="54">
        <f t="shared" si="308"/>
        <v>57.030326635865336</v>
      </c>
      <c r="EF42" s="54">
        <f t="shared" si="308"/>
        <v>57.466826044912288</v>
      </c>
      <c r="EG42" s="54">
        <f t="shared" si="308"/>
        <v>57.903325453959241</v>
      </c>
      <c r="EH42" s="54">
        <f t="shared" si="308"/>
        <v>58.339824863006193</v>
      </c>
      <c r="EI42" s="54">
        <f t="shared" si="308"/>
        <v>58.776324272053145</v>
      </c>
      <c r="EJ42" s="54">
        <f t="shared" si="308"/>
        <v>59.212823681100097</v>
      </c>
      <c r="EK42" s="54">
        <f t="shared" si="308"/>
        <v>59.64932309014705</v>
      </c>
      <c r="EL42" s="54">
        <f t="shared" si="308"/>
        <v>60.085822499194002</v>
      </c>
      <c r="EM42" s="54">
        <f t="shared" si="308"/>
        <v>60.522321908240954</v>
      </c>
      <c r="EN42" s="54">
        <f t="shared" si="308"/>
        <v>60.958821317287907</v>
      </c>
      <c r="EO42" s="54">
        <f t="shared" si="308"/>
        <v>61.395320726334859</v>
      </c>
      <c r="EP42" s="54">
        <f t="shared" si="308"/>
        <v>61.831820135381811</v>
      </c>
      <c r="EQ42" s="54">
        <f t="shared" si="308"/>
        <v>62.268319544428763</v>
      </c>
      <c r="ER42" s="54">
        <f t="shared" si="308"/>
        <v>62.704818953475716</v>
      </c>
      <c r="ES42" s="54">
        <f t="shared" si="308"/>
        <v>63.141318362522668</v>
      </c>
      <c r="ET42" s="54">
        <f t="shared" si="308"/>
        <v>63.57781777156962</v>
      </c>
      <c r="EU42" s="54">
        <f t="shared" si="308"/>
        <v>64.014317180616573</v>
      </c>
      <c r="EV42" s="54">
        <f t="shared" si="308"/>
        <v>64.450816589663532</v>
      </c>
      <c r="EW42" s="54">
        <f t="shared" si="308"/>
        <v>64.887315998710477</v>
      </c>
      <c r="EX42" s="54">
        <f t="shared" si="308"/>
        <v>65.323815407757422</v>
      </c>
      <c r="EY42" s="54">
        <f t="shared" si="308"/>
        <v>65.760314816804367</v>
      </c>
      <c r="EZ42" s="54">
        <f t="shared" si="308"/>
        <v>66.196814225851313</v>
      </c>
      <c r="FA42" s="54">
        <f t="shared" si="308"/>
        <v>66.633313634898258</v>
      </c>
      <c r="FB42" s="54">
        <f t="shared" si="308"/>
        <v>67.069813043945203</v>
      </c>
      <c r="FC42" s="54">
        <f t="shared" si="308"/>
        <v>67.506312452992148</v>
      </c>
      <c r="FD42" s="54">
        <f t="shared" si="308"/>
        <v>67.942811862039093</v>
      </c>
      <c r="FE42" s="54">
        <f t="shared" si="308"/>
        <v>68.379311271086038</v>
      </c>
      <c r="FF42" s="54">
        <f t="shared" si="308"/>
        <v>68.815810680132984</v>
      </c>
      <c r="FG42" s="54">
        <f t="shared" si="308"/>
        <v>69.252310089179929</v>
      </c>
      <c r="FH42" s="54">
        <f t="shared" si="308"/>
        <v>69.688809498226874</v>
      </c>
      <c r="FI42" s="54">
        <f t="shared" si="308"/>
        <v>70.125308907273819</v>
      </c>
      <c r="FJ42" s="54">
        <f t="shared" si="308"/>
        <v>70.561808316320764</v>
      </c>
      <c r="FK42" s="54">
        <f t="shared" si="308"/>
        <v>70.99830772536771</v>
      </c>
      <c r="FL42" s="54">
        <f t="shared" si="308"/>
        <v>71.434807134414655</v>
      </c>
      <c r="FM42" s="54">
        <f t="shared" si="308"/>
        <v>71.8713065434616</v>
      </c>
      <c r="FN42" s="54">
        <f t="shared" si="308"/>
        <v>72.307805952508545</v>
      </c>
      <c r="FO42" s="54">
        <f t="shared" si="308"/>
        <v>72.74430536155549</v>
      </c>
      <c r="FP42" s="54">
        <f t="shared" si="308"/>
        <v>73.180804770602435</v>
      </c>
      <c r="FQ42" s="54">
        <f t="shared" si="308"/>
        <v>73.617304179649381</v>
      </c>
      <c r="FR42" s="54">
        <f t="shared" si="308"/>
        <v>74.053803588696326</v>
      </c>
      <c r="FS42" s="54">
        <f t="shared" si="308"/>
        <v>74.490302997743271</v>
      </c>
      <c r="FT42" s="54">
        <f t="shared" si="308"/>
        <v>74.926802406790216</v>
      </c>
      <c r="FU42" s="54">
        <f t="shared" ref="FU42" si="309">FT42+($AV42-$AU42)</f>
        <v>75.363301815837161</v>
      </c>
      <c r="FV42" s="54">
        <f t="shared" si="281"/>
        <v>75.799801224884106</v>
      </c>
      <c r="FW42" s="54">
        <f t="shared" ref="FW42:GR42" si="310">FV42+($AV42-$AU42)</f>
        <v>76.236300633931052</v>
      </c>
      <c r="FX42" s="54">
        <f t="shared" si="310"/>
        <v>76.672800042977997</v>
      </c>
      <c r="FY42" s="54">
        <f t="shared" si="310"/>
        <v>77.109299452024942</v>
      </c>
      <c r="FZ42" s="54">
        <f t="shared" si="310"/>
        <v>77.545798861071887</v>
      </c>
      <c r="GA42" s="54">
        <f t="shared" si="310"/>
        <v>77.982298270118832</v>
      </c>
      <c r="GB42" s="54">
        <f t="shared" si="310"/>
        <v>78.418797679165777</v>
      </c>
      <c r="GC42" s="54">
        <f t="shared" si="310"/>
        <v>78.855297088212723</v>
      </c>
      <c r="GD42" s="54">
        <f t="shared" si="310"/>
        <v>79.291796497259668</v>
      </c>
      <c r="GE42" s="54">
        <f t="shared" si="310"/>
        <v>79.728295906306613</v>
      </c>
      <c r="GF42" s="54">
        <f t="shared" si="310"/>
        <v>80.164795315353558</v>
      </c>
      <c r="GG42" s="54">
        <f t="shared" si="310"/>
        <v>80.601294724400503</v>
      </c>
      <c r="GH42" s="54">
        <f t="shared" si="310"/>
        <v>81.037794133447449</v>
      </c>
      <c r="GI42" s="54">
        <f t="shared" si="310"/>
        <v>81.474293542494394</v>
      </c>
      <c r="GJ42" s="54">
        <f t="shared" si="310"/>
        <v>81.910792951541339</v>
      </c>
      <c r="GK42" s="54">
        <f t="shared" si="310"/>
        <v>82.347292360588284</v>
      </c>
      <c r="GL42" s="54">
        <f t="shared" si="310"/>
        <v>82.783791769635229</v>
      </c>
      <c r="GM42" s="54">
        <f t="shared" si="310"/>
        <v>83.220291178682174</v>
      </c>
      <c r="GN42" s="54">
        <f t="shared" si="310"/>
        <v>83.65679058772912</v>
      </c>
      <c r="GO42" s="54">
        <f t="shared" si="310"/>
        <v>84.093289996776065</v>
      </c>
      <c r="GP42" s="54">
        <f t="shared" si="310"/>
        <v>84.52978940582301</v>
      </c>
      <c r="GQ42" s="54">
        <f t="shared" si="310"/>
        <v>84.966288814869955</v>
      </c>
      <c r="GR42" s="54">
        <f t="shared" si="310"/>
        <v>85.4027882239169</v>
      </c>
    </row>
    <row r="43" spans="1:200" x14ac:dyDescent="0.25">
      <c r="A43" s="30" t="s">
        <v>71</v>
      </c>
      <c r="B43" s="54">
        <f t="shared" si="243"/>
        <v>0.40147074309382569</v>
      </c>
      <c r="C43" s="54">
        <f t="shared" si="296"/>
        <v>0.40147074309382569</v>
      </c>
      <c r="D43" s="54">
        <f t="shared" si="296"/>
        <v>0.40147074309382569</v>
      </c>
      <c r="E43" s="54">
        <f t="shared" si="296"/>
        <v>0.40147074309382569</v>
      </c>
      <c r="F43" s="54">
        <f t="shared" si="296"/>
        <v>0.40147074309382569</v>
      </c>
      <c r="G43" s="54">
        <f t="shared" si="296"/>
        <v>0.40147074309382569</v>
      </c>
      <c r="H43" s="68">
        <f>VLOOKUP(H$26,Data_Enersys_VRLA!$A$381:$E$400,4)</f>
        <v>0.40147074309382569</v>
      </c>
      <c r="I43" s="68">
        <f>VLOOKUP(I$26,Data_Enersys_VRLA!$A$381:$E$400,4)</f>
        <v>0.53299314972738709</v>
      </c>
      <c r="J43" s="68">
        <f>VLOOKUP(J$26,Data_Enersys_VRLA!$A$381:$E$400,4)</f>
        <v>0.65329144652291871</v>
      </c>
      <c r="K43" s="69">
        <f t="shared" si="244"/>
        <v>0.82107996080603951</v>
      </c>
      <c r="L43" s="68">
        <f>VLOOKUP(L$26,Data_Enersys_VRLA!$A$381:$E$400,4)</f>
        <v>0.98886847508916031</v>
      </c>
      <c r="M43" s="69">
        <f t="shared" si="245"/>
        <v>1.1919753395216977</v>
      </c>
      <c r="N43" s="69">
        <f t="shared" si="246"/>
        <v>1.395082203954235</v>
      </c>
      <c r="O43" s="68">
        <f>VLOOKUP(O$26,Data_Enersys_VRLA!$A$381:$E$400,4)</f>
        <v>1.5981890683867723</v>
      </c>
      <c r="P43" s="54">
        <f t="shared" si="247"/>
        <v>2.6932691708844807</v>
      </c>
      <c r="Q43" s="68">
        <f>VLOOKUP(Q$26,Data_Enersys_VRLA!$A$381:$E$400,4)</f>
        <v>3.7883492733821886</v>
      </c>
      <c r="R43" s="68">
        <f>VLOOKUP(R$26,Data_Enersys_VRLA!$A$381:$E$400,4)</f>
        <v>5.8409350602924937</v>
      </c>
      <c r="S43" s="54">
        <f t="shared" si="248"/>
        <v>6.3276796486502018</v>
      </c>
      <c r="T43" s="68">
        <f>VLOOKUP(T$26,Data_Enersys_VRLA!$A$381:$E$400,4)</f>
        <v>6.8144242370079091</v>
      </c>
      <c r="U43" s="54">
        <f t="shared" si="249"/>
        <v>7.2931234602687951</v>
      </c>
      <c r="V43" s="68">
        <f>VLOOKUP(V$26,Data_Enersys_VRLA!$A$381:$E$400,4)</f>
        <v>7.771822683529682</v>
      </c>
      <c r="W43" s="54">
        <f t="shared" si="250"/>
        <v>8.1132155690690677</v>
      </c>
      <c r="X43" s="68">
        <f>VLOOKUP(X$26,Data_Enersys_VRLA!$A$381:$E$400,4)</f>
        <v>8.4546084546084543</v>
      </c>
      <c r="Y43" s="54">
        <f t="shared" si="251"/>
        <v>8.9196119196119206</v>
      </c>
      <c r="Z43" s="68">
        <f>VLOOKUP(Z$26,Data_Enersys_VRLA!$A$381:$E$400,4)</f>
        <v>9.384615384615385</v>
      </c>
      <c r="AA43" s="54">
        <f t="shared" si="252"/>
        <v>9.8547526262283967</v>
      </c>
      <c r="AB43" s="68">
        <f>VLOOKUP(AB$26,Data_Enersys_VRLA!$A$381:$E$400,4)</f>
        <v>10.324889867841408</v>
      </c>
      <c r="AC43" s="54">
        <f t="shared" si="253"/>
        <v>10.761389276888362</v>
      </c>
      <c r="AD43" s="54">
        <f t="shared" si="254"/>
        <v>11.197888685935316</v>
      </c>
      <c r="AE43" s="54">
        <f t="shared" si="255"/>
        <v>11.63438809498227</v>
      </c>
      <c r="AF43" s="54">
        <f t="shared" si="256"/>
        <v>12.070887504029225</v>
      </c>
      <c r="AG43" s="54">
        <f t="shared" si="257"/>
        <v>12.507386913076179</v>
      </c>
      <c r="AH43" s="54">
        <f t="shared" si="258"/>
        <v>12.943886322123131</v>
      </c>
      <c r="AI43" s="54">
        <f t="shared" si="259"/>
        <v>13.380385731170087</v>
      </c>
      <c r="AJ43" s="54">
        <f t="shared" si="260"/>
        <v>13.816885140217039</v>
      </c>
      <c r="AK43" s="54">
        <f t="shared" si="261"/>
        <v>14.253384549263995</v>
      </c>
      <c r="AL43" s="54">
        <f t="shared" si="262"/>
        <v>14.689883958310947</v>
      </c>
      <c r="AM43" s="54">
        <f t="shared" si="263"/>
        <v>15.126383367357903</v>
      </c>
      <c r="AN43" s="54">
        <f t="shared" si="264"/>
        <v>15.562882776404855</v>
      </c>
      <c r="AO43" s="54">
        <f t="shared" si="265"/>
        <v>15.999382185451811</v>
      </c>
      <c r="AP43" s="54">
        <f t="shared" si="266"/>
        <v>16.435881594498763</v>
      </c>
      <c r="AQ43" s="54">
        <f t="shared" si="267"/>
        <v>16.872381003545719</v>
      </c>
      <c r="AR43" s="54">
        <f t="shared" si="268"/>
        <v>17.308880412592671</v>
      </c>
      <c r="AS43" s="54">
        <f t="shared" si="269"/>
        <v>17.745379821639624</v>
      </c>
      <c r="AT43" s="54">
        <f t="shared" si="270"/>
        <v>18.18187923068658</v>
      </c>
      <c r="AU43" s="54">
        <f t="shared" si="271"/>
        <v>18.618378639733535</v>
      </c>
      <c r="AV43" s="68">
        <f>VLOOKUP(AV$26,Data_Enersys_VRLA!$A$381:$E$400,4)</f>
        <v>19.054878048780488</v>
      </c>
      <c r="AW43" s="54">
        <f t="shared" ref="AW43:DH43" si="311">AV43+($AV43-$AU43)</f>
        <v>19.49137745782744</v>
      </c>
      <c r="AX43" s="54">
        <f t="shared" si="311"/>
        <v>19.927876866874392</v>
      </c>
      <c r="AY43" s="54">
        <f t="shared" si="311"/>
        <v>20.364376275921344</v>
      </c>
      <c r="AZ43" s="54">
        <f t="shared" si="311"/>
        <v>20.800875684968297</v>
      </c>
      <c r="BA43" s="54">
        <f t="shared" si="311"/>
        <v>21.237375094015249</v>
      </c>
      <c r="BB43" s="54">
        <f t="shared" si="311"/>
        <v>21.673874503062201</v>
      </c>
      <c r="BC43" s="54">
        <f t="shared" si="311"/>
        <v>22.110373912109154</v>
      </c>
      <c r="BD43" s="54">
        <f t="shared" si="311"/>
        <v>22.546873321156106</v>
      </c>
      <c r="BE43" s="54">
        <f t="shared" si="311"/>
        <v>22.983372730203058</v>
      </c>
      <c r="BF43" s="54">
        <f t="shared" si="311"/>
        <v>23.41987213925001</v>
      </c>
      <c r="BG43" s="54">
        <f t="shared" si="311"/>
        <v>23.856371548296963</v>
      </c>
      <c r="BH43" s="54">
        <f t="shared" si="311"/>
        <v>24.292870957343915</v>
      </c>
      <c r="BI43" s="54">
        <f t="shared" si="311"/>
        <v>24.729370366390867</v>
      </c>
      <c r="BJ43" s="54">
        <f t="shared" si="311"/>
        <v>25.16586977543782</v>
      </c>
      <c r="BK43" s="54">
        <f t="shared" si="311"/>
        <v>25.602369184484772</v>
      </c>
      <c r="BL43" s="54">
        <f t="shared" si="311"/>
        <v>26.038868593531724</v>
      </c>
      <c r="BM43" s="54">
        <f t="shared" si="311"/>
        <v>26.475368002578676</v>
      </c>
      <c r="BN43" s="54">
        <f t="shared" si="311"/>
        <v>26.911867411625629</v>
      </c>
      <c r="BO43" s="54">
        <f t="shared" si="311"/>
        <v>27.348366820672581</v>
      </c>
      <c r="BP43" s="54">
        <f t="shared" si="311"/>
        <v>27.784866229719533</v>
      </c>
      <c r="BQ43" s="54">
        <f t="shared" si="311"/>
        <v>28.221365638766486</v>
      </c>
      <c r="BR43" s="54">
        <f t="shared" si="311"/>
        <v>28.657865047813438</v>
      </c>
      <c r="BS43" s="54">
        <f t="shared" si="311"/>
        <v>29.09436445686039</v>
      </c>
      <c r="BT43" s="54">
        <f t="shared" si="311"/>
        <v>29.530863865907342</v>
      </c>
      <c r="BU43" s="54">
        <f t="shared" si="311"/>
        <v>29.967363274954295</v>
      </c>
      <c r="BV43" s="54">
        <f t="shared" si="311"/>
        <v>30.403862684001247</v>
      </c>
      <c r="BW43" s="54">
        <f t="shared" si="311"/>
        <v>30.840362093048199</v>
      </c>
      <c r="BX43" s="54">
        <f t="shared" si="311"/>
        <v>31.276861502095151</v>
      </c>
      <c r="BY43" s="54">
        <f t="shared" si="311"/>
        <v>31.713360911142104</v>
      </c>
      <c r="BZ43" s="54">
        <f t="shared" si="311"/>
        <v>32.149860320189056</v>
      </c>
      <c r="CA43" s="54">
        <f t="shared" si="311"/>
        <v>32.586359729236008</v>
      </c>
      <c r="CB43" s="54">
        <f t="shared" si="311"/>
        <v>33.022859138282961</v>
      </c>
      <c r="CC43" s="54">
        <f t="shared" si="311"/>
        <v>33.459358547329913</v>
      </c>
      <c r="CD43" s="54">
        <f t="shared" si="311"/>
        <v>33.895857956376865</v>
      </c>
      <c r="CE43" s="54">
        <f t="shared" si="311"/>
        <v>34.332357365423817</v>
      </c>
      <c r="CF43" s="54">
        <f t="shared" si="311"/>
        <v>34.76885677447077</v>
      </c>
      <c r="CG43" s="54">
        <f t="shared" si="311"/>
        <v>35.205356183517722</v>
      </c>
      <c r="CH43" s="54">
        <f t="shared" si="311"/>
        <v>35.641855592564674</v>
      </c>
      <c r="CI43" s="54">
        <f t="shared" si="311"/>
        <v>36.078355001611627</v>
      </c>
      <c r="CJ43" s="54">
        <f t="shared" si="311"/>
        <v>36.514854410658579</v>
      </c>
      <c r="CK43" s="54">
        <f t="shared" si="311"/>
        <v>36.951353819705531</v>
      </c>
      <c r="CL43" s="54">
        <f t="shared" si="311"/>
        <v>37.387853228752483</v>
      </c>
      <c r="CM43" s="54">
        <f t="shared" si="311"/>
        <v>37.824352637799436</v>
      </c>
      <c r="CN43" s="54">
        <f t="shared" si="311"/>
        <v>38.260852046846388</v>
      </c>
      <c r="CO43" s="54">
        <f t="shared" si="311"/>
        <v>38.69735145589334</v>
      </c>
      <c r="CP43" s="54">
        <f t="shared" si="311"/>
        <v>39.133850864940293</v>
      </c>
      <c r="CQ43" s="54">
        <f t="shared" si="311"/>
        <v>39.570350273987245</v>
      </c>
      <c r="CR43" s="54">
        <f t="shared" si="311"/>
        <v>40.006849683034197</v>
      </c>
      <c r="CS43" s="54">
        <f t="shared" si="311"/>
        <v>40.443349092081149</v>
      </c>
      <c r="CT43" s="54">
        <f t="shared" si="311"/>
        <v>40.879848501128102</v>
      </c>
      <c r="CU43" s="54">
        <f t="shared" si="311"/>
        <v>41.316347910175054</v>
      </c>
      <c r="CV43" s="54">
        <f t="shared" si="311"/>
        <v>41.752847319222006</v>
      </c>
      <c r="CW43" s="54">
        <f t="shared" si="311"/>
        <v>42.189346728268958</v>
      </c>
      <c r="CX43" s="54">
        <f t="shared" si="311"/>
        <v>42.625846137315911</v>
      </c>
      <c r="CY43" s="54">
        <f t="shared" si="311"/>
        <v>43.062345546362863</v>
      </c>
      <c r="CZ43" s="54">
        <f t="shared" si="311"/>
        <v>43.498844955409815</v>
      </c>
      <c r="DA43" s="54">
        <f t="shared" si="311"/>
        <v>43.935344364456768</v>
      </c>
      <c r="DB43" s="54">
        <f t="shared" si="311"/>
        <v>44.37184377350372</v>
      </c>
      <c r="DC43" s="54">
        <f t="shared" si="311"/>
        <v>44.808343182550672</v>
      </c>
      <c r="DD43" s="54">
        <f t="shared" si="311"/>
        <v>45.244842591597624</v>
      </c>
      <c r="DE43" s="54">
        <f t="shared" si="311"/>
        <v>45.681342000644577</v>
      </c>
      <c r="DF43" s="54">
        <f t="shared" si="311"/>
        <v>46.117841409691529</v>
      </c>
      <c r="DG43" s="54">
        <f t="shared" si="311"/>
        <v>46.554340818738481</v>
      </c>
      <c r="DH43" s="54">
        <f t="shared" si="311"/>
        <v>46.990840227785434</v>
      </c>
      <c r="DI43" s="54">
        <f t="shared" ref="DI43:FT43" si="312">DH43+($AV43-$AU43)</f>
        <v>47.427339636832386</v>
      </c>
      <c r="DJ43" s="54">
        <f t="shared" si="312"/>
        <v>47.863839045879338</v>
      </c>
      <c r="DK43" s="54">
        <f t="shared" si="312"/>
        <v>48.30033845492629</v>
      </c>
      <c r="DL43" s="54">
        <f t="shared" si="312"/>
        <v>48.736837863973243</v>
      </c>
      <c r="DM43" s="54">
        <f t="shared" si="312"/>
        <v>49.173337273020195</v>
      </c>
      <c r="DN43" s="54">
        <f t="shared" si="312"/>
        <v>49.609836682067147</v>
      </c>
      <c r="DO43" s="54">
        <f t="shared" si="312"/>
        <v>50.0463360911141</v>
      </c>
      <c r="DP43" s="54">
        <f t="shared" si="312"/>
        <v>50.482835500161052</v>
      </c>
      <c r="DQ43" s="54">
        <f t="shared" si="312"/>
        <v>50.919334909208004</v>
      </c>
      <c r="DR43" s="54">
        <f t="shared" si="312"/>
        <v>51.355834318254956</v>
      </c>
      <c r="DS43" s="54">
        <f t="shared" si="312"/>
        <v>51.792333727301909</v>
      </c>
      <c r="DT43" s="54">
        <f t="shared" si="312"/>
        <v>52.228833136348861</v>
      </c>
      <c r="DU43" s="54">
        <f t="shared" si="312"/>
        <v>52.665332545395813</v>
      </c>
      <c r="DV43" s="54">
        <f t="shared" si="312"/>
        <v>53.101831954442765</v>
      </c>
      <c r="DW43" s="54">
        <f t="shared" si="312"/>
        <v>53.538331363489718</v>
      </c>
      <c r="DX43" s="54">
        <f t="shared" si="312"/>
        <v>53.97483077253667</v>
      </c>
      <c r="DY43" s="54">
        <f t="shared" si="312"/>
        <v>54.411330181583622</v>
      </c>
      <c r="DZ43" s="54">
        <f t="shared" si="312"/>
        <v>54.847829590630575</v>
      </c>
      <c r="EA43" s="54">
        <f t="shared" si="312"/>
        <v>55.284328999677527</v>
      </c>
      <c r="EB43" s="54">
        <f t="shared" si="312"/>
        <v>55.720828408724479</v>
      </c>
      <c r="EC43" s="54">
        <f t="shared" si="312"/>
        <v>56.157327817771431</v>
      </c>
      <c r="ED43" s="54">
        <f t="shared" si="312"/>
        <v>56.593827226818384</v>
      </c>
      <c r="EE43" s="54">
        <f t="shared" si="312"/>
        <v>57.030326635865336</v>
      </c>
      <c r="EF43" s="54">
        <f t="shared" si="312"/>
        <v>57.466826044912288</v>
      </c>
      <c r="EG43" s="54">
        <f t="shared" si="312"/>
        <v>57.903325453959241</v>
      </c>
      <c r="EH43" s="54">
        <f t="shared" si="312"/>
        <v>58.339824863006193</v>
      </c>
      <c r="EI43" s="54">
        <f t="shared" si="312"/>
        <v>58.776324272053145</v>
      </c>
      <c r="EJ43" s="54">
        <f t="shared" si="312"/>
        <v>59.212823681100097</v>
      </c>
      <c r="EK43" s="54">
        <f t="shared" si="312"/>
        <v>59.64932309014705</v>
      </c>
      <c r="EL43" s="54">
        <f t="shared" si="312"/>
        <v>60.085822499194002</v>
      </c>
      <c r="EM43" s="54">
        <f t="shared" si="312"/>
        <v>60.522321908240954</v>
      </c>
      <c r="EN43" s="54">
        <f t="shared" si="312"/>
        <v>60.958821317287907</v>
      </c>
      <c r="EO43" s="54">
        <f t="shared" si="312"/>
        <v>61.395320726334859</v>
      </c>
      <c r="EP43" s="54">
        <f t="shared" si="312"/>
        <v>61.831820135381811</v>
      </c>
      <c r="EQ43" s="54">
        <f t="shared" si="312"/>
        <v>62.268319544428763</v>
      </c>
      <c r="ER43" s="54">
        <f t="shared" si="312"/>
        <v>62.704818953475716</v>
      </c>
      <c r="ES43" s="54">
        <f t="shared" si="312"/>
        <v>63.141318362522668</v>
      </c>
      <c r="ET43" s="54">
        <f t="shared" si="312"/>
        <v>63.57781777156962</v>
      </c>
      <c r="EU43" s="54">
        <f t="shared" si="312"/>
        <v>64.014317180616573</v>
      </c>
      <c r="EV43" s="54">
        <f t="shared" si="312"/>
        <v>64.450816589663532</v>
      </c>
      <c r="EW43" s="54">
        <f t="shared" si="312"/>
        <v>64.887315998710477</v>
      </c>
      <c r="EX43" s="54">
        <f t="shared" si="312"/>
        <v>65.323815407757422</v>
      </c>
      <c r="EY43" s="54">
        <f t="shared" si="312"/>
        <v>65.760314816804367</v>
      </c>
      <c r="EZ43" s="54">
        <f t="shared" si="312"/>
        <v>66.196814225851313</v>
      </c>
      <c r="FA43" s="54">
        <f t="shared" si="312"/>
        <v>66.633313634898258</v>
      </c>
      <c r="FB43" s="54">
        <f t="shared" si="312"/>
        <v>67.069813043945203</v>
      </c>
      <c r="FC43" s="54">
        <f t="shared" si="312"/>
        <v>67.506312452992148</v>
      </c>
      <c r="FD43" s="54">
        <f t="shared" si="312"/>
        <v>67.942811862039093</v>
      </c>
      <c r="FE43" s="54">
        <f t="shared" si="312"/>
        <v>68.379311271086038</v>
      </c>
      <c r="FF43" s="54">
        <f t="shared" si="312"/>
        <v>68.815810680132984</v>
      </c>
      <c r="FG43" s="54">
        <f t="shared" si="312"/>
        <v>69.252310089179929</v>
      </c>
      <c r="FH43" s="54">
        <f t="shared" si="312"/>
        <v>69.688809498226874</v>
      </c>
      <c r="FI43" s="54">
        <f t="shared" si="312"/>
        <v>70.125308907273819</v>
      </c>
      <c r="FJ43" s="54">
        <f t="shared" si="312"/>
        <v>70.561808316320764</v>
      </c>
      <c r="FK43" s="54">
        <f t="shared" si="312"/>
        <v>70.99830772536771</v>
      </c>
      <c r="FL43" s="54">
        <f t="shared" si="312"/>
        <v>71.434807134414655</v>
      </c>
      <c r="FM43" s="54">
        <f t="shared" si="312"/>
        <v>71.8713065434616</v>
      </c>
      <c r="FN43" s="54">
        <f t="shared" si="312"/>
        <v>72.307805952508545</v>
      </c>
      <c r="FO43" s="54">
        <f t="shared" si="312"/>
        <v>72.74430536155549</v>
      </c>
      <c r="FP43" s="54">
        <f t="shared" si="312"/>
        <v>73.180804770602435</v>
      </c>
      <c r="FQ43" s="54">
        <f t="shared" si="312"/>
        <v>73.617304179649381</v>
      </c>
      <c r="FR43" s="54">
        <f t="shared" si="312"/>
        <v>74.053803588696326</v>
      </c>
      <c r="FS43" s="54">
        <f t="shared" si="312"/>
        <v>74.490302997743271</v>
      </c>
      <c r="FT43" s="54">
        <f t="shared" si="312"/>
        <v>74.926802406790216</v>
      </c>
      <c r="FU43" s="54">
        <f t="shared" ref="FU43:GR43" si="313">FT43+($AV43-$AU43)</f>
        <v>75.363301815837161</v>
      </c>
      <c r="FV43" s="54">
        <f t="shared" si="313"/>
        <v>75.799801224884106</v>
      </c>
      <c r="FW43" s="54">
        <f t="shared" si="313"/>
        <v>76.236300633931052</v>
      </c>
      <c r="FX43" s="54">
        <f t="shared" si="313"/>
        <v>76.672800042977997</v>
      </c>
      <c r="FY43" s="54">
        <f t="shared" si="313"/>
        <v>77.109299452024942</v>
      </c>
      <c r="FZ43" s="54">
        <f t="shared" si="313"/>
        <v>77.545798861071887</v>
      </c>
      <c r="GA43" s="54">
        <f t="shared" si="313"/>
        <v>77.982298270118832</v>
      </c>
      <c r="GB43" s="54">
        <f t="shared" si="313"/>
        <v>78.418797679165777</v>
      </c>
      <c r="GC43" s="54">
        <f t="shared" si="313"/>
        <v>78.855297088212723</v>
      </c>
      <c r="GD43" s="54">
        <f t="shared" si="313"/>
        <v>79.291796497259668</v>
      </c>
      <c r="GE43" s="54">
        <f t="shared" si="313"/>
        <v>79.728295906306613</v>
      </c>
      <c r="GF43" s="54">
        <f t="shared" si="313"/>
        <v>80.164795315353558</v>
      </c>
      <c r="GG43" s="54">
        <f t="shared" si="313"/>
        <v>80.601294724400503</v>
      </c>
      <c r="GH43" s="54">
        <f t="shared" si="313"/>
        <v>81.037794133447449</v>
      </c>
      <c r="GI43" s="54">
        <f t="shared" si="313"/>
        <v>81.474293542494394</v>
      </c>
      <c r="GJ43" s="54">
        <f t="shared" si="313"/>
        <v>81.910792951541339</v>
      </c>
      <c r="GK43" s="54">
        <f t="shared" si="313"/>
        <v>82.347292360588284</v>
      </c>
      <c r="GL43" s="54">
        <f t="shared" si="313"/>
        <v>82.783791769635229</v>
      </c>
      <c r="GM43" s="54">
        <f t="shared" si="313"/>
        <v>83.220291178682174</v>
      </c>
      <c r="GN43" s="54">
        <f t="shared" si="313"/>
        <v>83.65679058772912</v>
      </c>
      <c r="GO43" s="54">
        <f t="shared" si="313"/>
        <v>84.093289996776065</v>
      </c>
      <c r="GP43" s="54">
        <f t="shared" si="313"/>
        <v>84.52978940582301</v>
      </c>
      <c r="GQ43" s="54">
        <f t="shared" si="313"/>
        <v>84.966288814869955</v>
      </c>
      <c r="GR43" s="54">
        <f t="shared" si="313"/>
        <v>85.4027882239169</v>
      </c>
    </row>
    <row r="47" spans="1:200" x14ac:dyDescent="0.25">
      <c r="S47" s="61">
        <v>1.0000000099999999</v>
      </c>
    </row>
    <row r="48" spans="1:200" x14ac:dyDescent="0.25">
      <c r="A48" s="63" t="s">
        <v>108</v>
      </c>
      <c r="C48" s="61" t="s">
        <v>13</v>
      </c>
      <c r="D48" s="61" t="s">
        <v>12</v>
      </c>
      <c r="E48" s="61" t="s">
        <v>11</v>
      </c>
      <c r="F48" s="61" t="s">
        <v>10</v>
      </c>
      <c r="G48" s="61" t="s">
        <v>9</v>
      </c>
      <c r="H48" s="61" t="s">
        <v>14</v>
      </c>
      <c r="I48" s="61" t="s">
        <v>15</v>
      </c>
      <c r="J48" s="61" t="s">
        <v>16</v>
      </c>
      <c r="K48" s="62" t="s">
        <v>51</v>
      </c>
      <c r="L48" s="61" t="s">
        <v>17</v>
      </c>
      <c r="M48" s="62" t="s">
        <v>52</v>
      </c>
      <c r="N48" s="62" t="s">
        <v>53</v>
      </c>
      <c r="O48" s="61" t="s">
        <v>18</v>
      </c>
      <c r="P48" s="61" t="s">
        <v>19</v>
      </c>
      <c r="Q48" s="61" t="s">
        <v>20</v>
      </c>
      <c r="R48" s="62" t="s">
        <v>21</v>
      </c>
      <c r="S48" s="61">
        <v>5.5</v>
      </c>
      <c r="T48" s="61">
        <v>6</v>
      </c>
      <c r="U48" s="61">
        <v>6.5</v>
      </c>
      <c r="V48" s="61">
        <v>7</v>
      </c>
      <c r="W48" s="61">
        <v>7.5</v>
      </c>
      <c r="X48" s="62">
        <v>8</v>
      </c>
      <c r="Y48" s="61">
        <v>8.5</v>
      </c>
      <c r="Z48" s="61">
        <v>9</v>
      </c>
      <c r="AA48" s="61">
        <v>9.5</v>
      </c>
      <c r="AB48" s="61">
        <v>10</v>
      </c>
      <c r="AC48" s="61">
        <v>10.5</v>
      </c>
      <c r="AD48" s="61">
        <v>11</v>
      </c>
      <c r="AE48" s="61">
        <v>11.5</v>
      </c>
      <c r="AF48" s="61">
        <v>12</v>
      </c>
      <c r="AG48" s="61">
        <v>12.5</v>
      </c>
      <c r="AH48" s="61">
        <v>13</v>
      </c>
      <c r="AI48" s="61">
        <v>13.5</v>
      </c>
      <c r="AJ48" s="61">
        <v>14</v>
      </c>
      <c r="AK48" s="61">
        <v>14.5</v>
      </c>
      <c r="AL48" s="61">
        <v>15</v>
      </c>
      <c r="AM48" s="61">
        <v>15.5</v>
      </c>
      <c r="AN48" s="61">
        <v>16</v>
      </c>
      <c r="AO48" s="61">
        <v>16.5</v>
      </c>
      <c r="AP48" s="61">
        <v>17</v>
      </c>
      <c r="AQ48" s="61">
        <v>17.5</v>
      </c>
      <c r="AR48" s="61">
        <v>18</v>
      </c>
      <c r="AS48" s="61">
        <v>18.5</v>
      </c>
      <c r="AT48" s="61">
        <v>19</v>
      </c>
      <c r="AU48" s="61">
        <v>19.5</v>
      </c>
      <c r="AV48" s="61">
        <v>20</v>
      </c>
      <c r="AW48" s="61">
        <v>20.5</v>
      </c>
      <c r="AX48" s="61">
        <v>21</v>
      </c>
      <c r="AY48" s="61">
        <v>21.5</v>
      </c>
      <c r="AZ48" s="61">
        <v>22</v>
      </c>
      <c r="BA48" s="61">
        <v>22.5</v>
      </c>
      <c r="BB48" s="61">
        <v>23</v>
      </c>
      <c r="BC48" s="61">
        <v>23.5</v>
      </c>
      <c r="BD48" s="61">
        <v>24</v>
      </c>
      <c r="BE48" s="61">
        <v>24.5</v>
      </c>
      <c r="BF48" s="61">
        <v>25</v>
      </c>
      <c r="BG48" s="61">
        <v>25.5</v>
      </c>
      <c r="BH48" s="61">
        <v>26</v>
      </c>
      <c r="BI48" s="61">
        <v>26.5</v>
      </c>
      <c r="BJ48" s="61">
        <v>27</v>
      </c>
      <c r="BK48" s="61">
        <v>27.5</v>
      </c>
      <c r="BL48" s="61">
        <v>28</v>
      </c>
      <c r="BM48" s="61">
        <v>28.5</v>
      </c>
      <c r="BN48" s="61">
        <v>29</v>
      </c>
      <c r="BO48" s="61">
        <v>29.5</v>
      </c>
      <c r="BP48" s="61">
        <v>30</v>
      </c>
      <c r="BQ48" s="61">
        <v>30.5</v>
      </c>
      <c r="BR48" s="61">
        <v>31</v>
      </c>
      <c r="BS48" s="61">
        <v>31.5</v>
      </c>
      <c r="BT48" s="61">
        <v>32</v>
      </c>
      <c r="BU48" s="61">
        <v>32.5</v>
      </c>
      <c r="BV48" s="61">
        <v>33</v>
      </c>
      <c r="BW48" s="61">
        <v>33.5</v>
      </c>
      <c r="BX48" s="61">
        <v>34</v>
      </c>
      <c r="BY48" s="61">
        <v>34.5</v>
      </c>
      <c r="BZ48" s="61">
        <v>35</v>
      </c>
      <c r="CA48" s="61">
        <v>35.5</v>
      </c>
      <c r="CB48" s="61">
        <v>36</v>
      </c>
      <c r="CC48" s="61">
        <v>36.5</v>
      </c>
      <c r="CD48" s="61">
        <v>37</v>
      </c>
      <c r="CE48" s="61">
        <v>37.5</v>
      </c>
      <c r="CF48" s="61">
        <v>38</v>
      </c>
      <c r="CG48" s="61">
        <v>38.5</v>
      </c>
      <c r="CH48" s="61">
        <v>39</v>
      </c>
      <c r="CI48" s="61">
        <v>39.5</v>
      </c>
      <c r="CJ48" s="61">
        <v>40</v>
      </c>
      <c r="CK48" s="61">
        <v>40.5</v>
      </c>
      <c r="CL48" s="61">
        <v>41</v>
      </c>
      <c r="CM48" s="61">
        <v>41.5</v>
      </c>
      <c r="CN48" s="61">
        <v>42</v>
      </c>
      <c r="CO48" s="61">
        <v>42.5</v>
      </c>
      <c r="CP48" s="61">
        <v>43</v>
      </c>
      <c r="CQ48" s="61">
        <v>43.5</v>
      </c>
      <c r="CR48" s="61">
        <v>44</v>
      </c>
      <c r="CS48" s="61">
        <v>44.5</v>
      </c>
      <c r="CT48" s="61">
        <v>45</v>
      </c>
      <c r="CU48" s="61">
        <v>45.5</v>
      </c>
      <c r="CV48" s="61">
        <v>46</v>
      </c>
      <c r="CW48" s="61">
        <v>46.5</v>
      </c>
      <c r="CX48" s="61">
        <v>47</v>
      </c>
      <c r="CY48" s="61">
        <v>47.5</v>
      </c>
      <c r="CZ48" s="61">
        <v>48</v>
      </c>
      <c r="DA48" s="61">
        <v>48.5</v>
      </c>
      <c r="DB48" s="61">
        <v>49</v>
      </c>
      <c r="DC48" s="61">
        <v>49.5</v>
      </c>
      <c r="DD48" s="61">
        <v>50</v>
      </c>
      <c r="DE48" s="61">
        <v>50.5</v>
      </c>
      <c r="DF48" s="61">
        <v>51</v>
      </c>
      <c r="DG48" s="61">
        <v>51.5</v>
      </c>
      <c r="DH48" s="61">
        <v>52</v>
      </c>
      <c r="DI48" s="61">
        <v>52.5</v>
      </c>
      <c r="DJ48" s="61">
        <v>53</v>
      </c>
      <c r="DK48" s="61">
        <v>53.5</v>
      </c>
      <c r="DL48" s="61">
        <v>54</v>
      </c>
      <c r="DM48" s="61">
        <v>54.5</v>
      </c>
      <c r="DN48" s="61">
        <v>55</v>
      </c>
      <c r="DO48" s="61">
        <v>55.5</v>
      </c>
      <c r="DP48" s="61">
        <v>56</v>
      </c>
      <c r="DQ48" s="61">
        <v>56.5</v>
      </c>
      <c r="DR48" s="61">
        <v>57</v>
      </c>
      <c r="DS48" s="61">
        <v>57.5</v>
      </c>
      <c r="DT48" s="61">
        <v>58</v>
      </c>
      <c r="DU48" s="61">
        <v>58.5</v>
      </c>
      <c r="DV48" s="61">
        <v>59</v>
      </c>
      <c r="DW48" s="61">
        <v>59.5</v>
      </c>
      <c r="DX48" s="61">
        <v>60</v>
      </c>
      <c r="DY48" s="61">
        <v>60.5</v>
      </c>
      <c r="DZ48" s="61">
        <v>61</v>
      </c>
      <c r="EA48" s="61">
        <v>61.5</v>
      </c>
      <c r="EB48" s="61">
        <v>62</v>
      </c>
      <c r="EC48" s="61">
        <v>62.5</v>
      </c>
      <c r="ED48" s="61">
        <v>63</v>
      </c>
      <c r="EE48" s="61">
        <v>63.5</v>
      </c>
      <c r="EF48" s="61">
        <v>64</v>
      </c>
      <c r="EG48" s="61">
        <v>64.5</v>
      </c>
      <c r="EH48" s="61">
        <v>65</v>
      </c>
      <c r="EI48" s="61">
        <v>65.5</v>
      </c>
      <c r="EJ48" s="61">
        <v>66</v>
      </c>
      <c r="EK48" s="61">
        <v>66.5</v>
      </c>
      <c r="EL48" s="61">
        <v>67</v>
      </c>
      <c r="EM48" s="61">
        <v>67.5</v>
      </c>
      <c r="EN48" s="61">
        <v>68</v>
      </c>
      <c r="EO48" s="61">
        <v>68.5</v>
      </c>
      <c r="EP48" s="61">
        <v>69</v>
      </c>
      <c r="EQ48" s="61">
        <v>69.5</v>
      </c>
      <c r="ER48" s="61">
        <v>70</v>
      </c>
      <c r="ES48" s="61">
        <v>70.5</v>
      </c>
      <c r="ET48" s="61">
        <v>71</v>
      </c>
      <c r="EU48" s="61">
        <v>71.5</v>
      </c>
      <c r="EV48" s="61">
        <v>72</v>
      </c>
      <c r="EW48" s="61">
        <v>72.5</v>
      </c>
      <c r="EX48" s="61">
        <v>73</v>
      </c>
      <c r="EY48" s="61">
        <v>73.5</v>
      </c>
      <c r="EZ48" s="61">
        <v>74</v>
      </c>
      <c r="FA48" s="61">
        <v>74.5</v>
      </c>
      <c r="FB48" s="61">
        <v>75</v>
      </c>
      <c r="FC48" s="61">
        <v>75.5</v>
      </c>
      <c r="FD48" s="61">
        <v>76</v>
      </c>
      <c r="FE48" s="61">
        <v>76.5</v>
      </c>
      <c r="FF48" s="61">
        <v>77</v>
      </c>
      <c r="FG48" s="61">
        <v>77.5</v>
      </c>
      <c r="FH48" s="61">
        <v>78</v>
      </c>
      <c r="FI48" s="61">
        <v>78.5</v>
      </c>
      <c r="FJ48" s="61">
        <v>79</v>
      </c>
      <c r="FK48" s="61">
        <v>79.5</v>
      </c>
      <c r="FL48" s="61">
        <v>80</v>
      </c>
      <c r="FM48" s="61">
        <v>80.5</v>
      </c>
      <c r="FN48" s="61">
        <v>81</v>
      </c>
      <c r="FO48" s="61">
        <v>81.5</v>
      </c>
      <c r="FP48" s="61">
        <v>82</v>
      </c>
      <c r="FQ48" s="61">
        <v>82.5</v>
      </c>
      <c r="FR48" s="61">
        <v>83</v>
      </c>
      <c r="FS48" s="61">
        <v>83.5</v>
      </c>
      <c r="FT48" s="61">
        <v>84</v>
      </c>
      <c r="FU48" s="61">
        <v>84.5</v>
      </c>
      <c r="FV48" s="61">
        <v>85</v>
      </c>
      <c r="FW48" s="61">
        <v>85.5</v>
      </c>
      <c r="FX48" s="61">
        <v>86</v>
      </c>
      <c r="FY48" s="61">
        <v>86.5</v>
      </c>
      <c r="FZ48" s="61">
        <v>87</v>
      </c>
      <c r="GA48" s="61">
        <v>87.5</v>
      </c>
      <c r="GB48" s="61">
        <v>88</v>
      </c>
      <c r="GC48" s="61">
        <v>88.5</v>
      </c>
      <c r="GD48" s="61">
        <v>89</v>
      </c>
      <c r="GE48" s="61">
        <v>89.5</v>
      </c>
      <c r="GF48" s="61">
        <v>90</v>
      </c>
      <c r="GG48" s="61">
        <v>90.5</v>
      </c>
      <c r="GH48" s="61">
        <v>91</v>
      </c>
      <c r="GI48" s="61">
        <v>91.5</v>
      </c>
      <c r="GJ48" s="61">
        <v>92</v>
      </c>
      <c r="GK48" s="61">
        <v>92.5</v>
      </c>
      <c r="GL48" s="61">
        <v>93</v>
      </c>
      <c r="GM48" s="61">
        <v>93.5</v>
      </c>
      <c r="GN48" s="61">
        <v>94</v>
      </c>
      <c r="GO48" s="61">
        <v>94.5</v>
      </c>
      <c r="GP48" s="61">
        <v>95</v>
      </c>
      <c r="GQ48" s="61">
        <v>95.5</v>
      </c>
      <c r="GR48" s="61">
        <v>96</v>
      </c>
    </row>
    <row r="49" spans="1:200" x14ac:dyDescent="0.25">
      <c r="A49" s="64" t="s">
        <v>8</v>
      </c>
      <c r="B49" s="64">
        <v>0</v>
      </c>
      <c r="C49" s="64">
        <f>(1/3600)+0.00004999</f>
        <v>3.2776777777777781E-4</v>
      </c>
      <c r="D49" s="64">
        <f>(5/3600)+0.00004999</f>
        <v>1.4388788888888889E-3</v>
      </c>
      <c r="E49" s="64">
        <f>(30/3600)+0.00004999</f>
        <v>8.383323333333333E-3</v>
      </c>
      <c r="F49" s="64">
        <f>(1/60)+0.00004999</f>
        <v>1.6716656666666666E-2</v>
      </c>
      <c r="G49" s="64">
        <f>(3/60)+0.00004999</f>
        <v>5.0049990000000003E-2</v>
      </c>
      <c r="H49" s="64">
        <f>(5/60)+0.00004999</f>
        <v>8.3383323333333328E-2</v>
      </c>
      <c r="I49" s="64">
        <f>(10/60)+0.00004999</f>
        <v>0.16671665666666666</v>
      </c>
      <c r="J49" s="64">
        <f>(15/60)+0.00004999</f>
        <v>0.25004999</v>
      </c>
      <c r="K49" s="64">
        <f>(20/60)+0.00004999</f>
        <v>0.33338332333333331</v>
      </c>
      <c r="L49" s="64">
        <f>(30/60)+0.00004999</f>
        <v>0.50004999000000006</v>
      </c>
      <c r="M49" s="65">
        <f>40/60+0.00004999</f>
        <v>0.66671665666666668</v>
      </c>
      <c r="N49" s="65">
        <f>(50/60)+0.00004999</f>
        <v>0.83338332333333343</v>
      </c>
      <c r="O49" s="64">
        <f>1+0.00004999</f>
        <v>1.0000499899999999</v>
      </c>
      <c r="P49" s="64">
        <f>1.5+0.00004999</f>
        <v>1.5000499899999999</v>
      </c>
      <c r="Q49" s="64">
        <f>3+0.00004999</f>
        <v>3.0000499899999999</v>
      </c>
      <c r="R49" s="65">
        <f>5+0.00004999</f>
        <v>5.0000499899999999</v>
      </c>
      <c r="S49" s="64">
        <f>S48+0.00004999</f>
        <v>5.5000499899999999</v>
      </c>
      <c r="T49" s="64">
        <f t="shared" ref="T49" si="314">T48+0.00004999</f>
        <v>6.0000499899999999</v>
      </c>
      <c r="U49" s="64">
        <f t="shared" ref="U49" si="315">U48+0.00004999</f>
        <v>6.5000499899999999</v>
      </c>
      <c r="V49" s="64">
        <f t="shared" ref="V49" si="316">V48+0.00004999</f>
        <v>7.0000499899999999</v>
      </c>
      <c r="W49" s="64">
        <f t="shared" ref="W49" si="317">W48+0.00004999</f>
        <v>7.5000499899999999</v>
      </c>
      <c r="X49" s="64">
        <f t="shared" ref="X49" si="318">X48+0.00004999</f>
        <v>8.0000499900000008</v>
      </c>
      <c r="Y49" s="64">
        <f t="shared" ref="Y49" si="319">Y48+0.00004999</f>
        <v>8.5000499900000008</v>
      </c>
      <c r="Z49" s="64">
        <f t="shared" ref="Z49" si="320">Z48+0.00004999</f>
        <v>9.0000499900000008</v>
      </c>
      <c r="AA49" s="64">
        <f t="shared" ref="AA49" si="321">AA48+0.00004999</f>
        <v>9.5000499900000008</v>
      </c>
      <c r="AB49" s="64">
        <f t="shared" ref="AB49" si="322">AB48+0.00004999</f>
        <v>10.000049990000001</v>
      </c>
      <c r="AC49" s="64">
        <f t="shared" ref="AC49" si="323">AC48+0.00004999</f>
        <v>10.500049990000001</v>
      </c>
      <c r="AD49" s="64">
        <f t="shared" ref="AD49" si="324">AD48+0.00004999</f>
        <v>11.000049990000001</v>
      </c>
      <c r="AE49" s="64">
        <f t="shared" ref="AE49" si="325">AE48+0.00004999</f>
        <v>11.500049990000001</v>
      </c>
      <c r="AF49" s="64">
        <f t="shared" ref="AF49" si="326">AF48+0.00004999</f>
        <v>12.000049990000001</v>
      </c>
      <c r="AG49" s="64">
        <f t="shared" ref="AG49" si="327">AG48+0.00004999</f>
        <v>12.500049990000001</v>
      </c>
      <c r="AH49" s="64">
        <f t="shared" ref="AH49" si="328">AH48+0.00004999</f>
        <v>13.000049990000001</v>
      </c>
      <c r="AI49" s="64">
        <f t="shared" ref="AI49" si="329">AI48+0.00004999</f>
        <v>13.500049990000001</v>
      </c>
      <c r="AJ49" s="64">
        <f t="shared" ref="AJ49" si="330">AJ48+0.00004999</f>
        <v>14.000049990000001</v>
      </c>
      <c r="AK49" s="64">
        <f t="shared" ref="AK49" si="331">AK48+0.00004999</f>
        <v>14.500049990000001</v>
      </c>
      <c r="AL49" s="64">
        <f t="shared" ref="AL49" si="332">AL48+0.00004999</f>
        <v>15.000049990000001</v>
      </c>
      <c r="AM49" s="64">
        <f t="shared" ref="AM49" si="333">AM48+0.00004999</f>
        <v>15.500049990000001</v>
      </c>
      <c r="AN49" s="64">
        <f t="shared" ref="AN49" si="334">AN48+0.00004999</f>
        <v>16.000049990000001</v>
      </c>
      <c r="AO49" s="64">
        <f t="shared" ref="AO49" si="335">AO48+0.00004999</f>
        <v>16.500049990000001</v>
      </c>
      <c r="AP49" s="64">
        <f t="shared" ref="AP49" si="336">AP48+0.00004999</f>
        <v>17.000049990000001</v>
      </c>
      <c r="AQ49" s="64">
        <f t="shared" ref="AQ49" si="337">AQ48+0.00004999</f>
        <v>17.500049990000001</v>
      </c>
      <c r="AR49" s="64">
        <f t="shared" ref="AR49" si="338">AR48+0.00004999</f>
        <v>18.000049990000001</v>
      </c>
      <c r="AS49" s="64">
        <f t="shared" ref="AS49" si="339">AS48+0.00004999</f>
        <v>18.500049990000001</v>
      </c>
      <c r="AT49" s="64">
        <f t="shared" ref="AT49" si="340">AT48+0.00004999</f>
        <v>19.000049990000001</v>
      </c>
      <c r="AU49" s="64">
        <f t="shared" ref="AU49" si="341">AU48+0.00004999</f>
        <v>19.500049990000001</v>
      </c>
      <c r="AV49" s="64">
        <f t="shared" ref="AV49" si="342">AV48+0.00004999</f>
        <v>20.000049990000001</v>
      </c>
      <c r="AW49" s="64">
        <f t="shared" ref="AW49" si="343">AW48+0.00004999</f>
        <v>20.500049990000001</v>
      </c>
      <c r="AX49" s="64">
        <f t="shared" ref="AX49" si="344">AX48+0.00004999</f>
        <v>21.000049990000001</v>
      </c>
      <c r="AY49" s="64">
        <f t="shared" ref="AY49" si="345">AY48+0.00004999</f>
        <v>21.500049990000001</v>
      </c>
      <c r="AZ49" s="64">
        <f t="shared" ref="AZ49" si="346">AZ48+0.00004999</f>
        <v>22.000049990000001</v>
      </c>
      <c r="BA49" s="64">
        <f t="shared" ref="BA49" si="347">BA48+0.00004999</f>
        <v>22.500049990000001</v>
      </c>
      <c r="BB49" s="64">
        <f t="shared" ref="BB49" si="348">BB48+0.00004999</f>
        <v>23.000049990000001</v>
      </c>
      <c r="BC49" s="64">
        <f t="shared" ref="BC49" si="349">BC48+0.00004999</f>
        <v>23.500049990000001</v>
      </c>
      <c r="BD49" s="64">
        <f t="shared" ref="BD49" si="350">BD48+0.00004999</f>
        <v>24.000049990000001</v>
      </c>
      <c r="BE49" s="64">
        <f t="shared" ref="BE49" si="351">BE48+0.00004999</f>
        <v>24.500049990000001</v>
      </c>
      <c r="BF49" s="64">
        <f t="shared" ref="BF49" si="352">BF48+0.00004999</f>
        <v>25.000049990000001</v>
      </c>
      <c r="BG49" s="64">
        <f t="shared" ref="BG49" si="353">BG48+0.00004999</f>
        <v>25.500049990000001</v>
      </c>
      <c r="BH49" s="64">
        <f t="shared" ref="BH49" si="354">BH48+0.00004999</f>
        <v>26.000049990000001</v>
      </c>
      <c r="BI49" s="64">
        <f t="shared" ref="BI49" si="355">BI48+0.00004999</f>
        <v>26.500049990000001</v>
      </c>
      <c r="BJ49" s="64">
        <f t="shared" ref="BJ49" si="356">BJ48+0.00004999</f>
        <v>27.000049990000001</v>
      </c>
      <c r="BK49" s="64">
        <f t="shared" ref="BK49" si="357">BK48+0.00004999</f>
        <v>27.500049990000001</v>
      </c>
      <c r="BL49" s="64">
        <f t="shared" ref="BL49" si="358">BL48+0.00004999</f>
        <v>28.000049990000001</v>
      </c>
      <c r="BM49" s="64">
        <f t="shared" ref="BM49" si="359">BM48+0.00004999</f>
        <v>28.500049990000001</v>
      </c>
      <c r="BN49" s="64">
        <f t="shared" ref="BN49" si="360">BN48+0.00004999</f>
        <v>29.000049990000001</v>
      </c>
      <c r="BO49" s="64">
        <f t="shared" ref="BO49" si="361">BO48+0.00004999</f>
        <v>29.500049990000001</v>
      </c>
      <c r="BP49" s="64">
        <f t="shared" ref="BP49" si="362">BP48+0.00004999</f>
        <v>30.000049990000001</v>
      </c>
      <c r="BQ49" s="64">
        <f t="shared" ref="BQ49" si="363">BQ48+0.00004999</f>
        <v>30.500049990000001</v>
      </c>
      <c r="BR49" s="64">
        <f t="shared" ref="BR49" si="364">BR48+0.00004999</f>
        <v>31.000049990000001</v>
      </c>
      <c r="BS49" s="64">
        <f t="shared" ref="BS49" si="365">BS48+0.00004999</f>
        <v>31.500049990000001</v>
      </c>
      <c r="BT49" s="64">
        <f t="shared" ref="BT49" si="366">BT48+0.00004999</f>
        <v>32.000049990000001</v>
      </c>
      <c r="BU49" s="64">
        <f t="shared" ref="BU49" si="367">BU48+0.00004999</f>
        <v>32.500049990000001</v>
      </c>
      <c r="BV49" s="64">
        <f t="shared" ref="BV49" si="368">BV48+0.00004999</f>
        <v>33.000049990000001</v>
      </c>
      <c r="BW49" s="64">
        <f t="shared" ref="BW49" si="369">BW48+0.00004999</f>
        <v>33.500049990000001</v>
      </c>
      <c r="BX49" s="64">
        <f t="shared" ref="BX49" si="370">BX48+0.00004999</f>
        <v>34.000049990000001</v>
      </c>
      <c r="BY49" s="64">
        <f t="shared" ref="BY49" si="371">BY48+0.00004999</f>
        <v>34.500049990000001</v>
      </c>
      <c r="BZ49" s="64">
        <f t="shared" ref="BZ49" si="372">BZ48+0.00004999</f>
        <v>35.000049990000001</v>
      </c>
      <c r="CA49" s="64">
        <f t="shared" ref="CA49" si="373">CA48+0.00004999</f>
        <v>35.500049990000001</v>
      </c>
      <c r="CB49" s="64">
        <f t="shared" ref="CB49" si="374">CB48+0.00004999</f>
        <v>36.000049990000001</v>
      </c>
      <c r="CC49" s="64">
        <f t="shared" ref="CC49" si="375">CC48+0.00004999</f>
        <v>36.500049990000001</v>
      </c>
      <c r="CD49" s="64">
        <f t="shared" ref="CD49" si="376">CD48+0.00004999</f>
        <v>37.000049990000001</v>
      </c>
      <c r="CE49" s="64">
        <f t="shared" ref="CE49" si="377">CE48+0.00004999</f>
        <v>37.500049990000001</v>
      </c>
      <c r="CF49" s="64">
        <f t="shared" ref="CF49" si="378">CF48+0.00004999</f>
        <v>38.000049990000001</v>
      </c>
      <c r="CG49" s="64">
        <f t="shared" ref="CG49" si="379">CG48+0.00004999</f>
        <v>38.500049990000001</v>
      </c>
      <c r="CH49" s="64">
        <f t="shared" ref="CH49" si="380">CH48+0.00004999</f>
        <v>39.000049990000001</v>
      </c>
      <c r="CI49" s="64">
        <f t="shared" ref="CI49" si="381">CI48+0.00004999</f>
        <v>39.500049990000001</v>
      </c>
      <c r="CJ49" s="64">
        <f t="shared" ref="CJ49" si="382">CJ48+0.00004999</f>
        <v>40.000049990000001</v>
      </c>
      <c r="CK49" s="64">
        <f t="shared" ref="CK49" si="383">CK48+0.00004999</f>
        <v>40.500049990000001</v>
      </c>
      <c r="CL49" s="64">
        <f t="shared" ref="CL49" si="384">CL48+0.00004999</f>
        <v>41.000049990000001</v>
      </c>
      <c r="CM49" s="64">
        <f t="shared" ref="CM49" si="385">CM48+0.00004999</f>
        <v>41.500049990000001</v>
      </c>
      <c r="CN49" s="64">
        <f t="shared" ref="CN49" si="386">CN48+0.00004999</f>
        <v>42.000049990000001</v>
      </c>
      <c r="CO49" s="64">
        <f t="shared" ref="CO49" si="387">CO48+0.00004999</f>
        <v>42.500049990000001</v>
      </c>
      <c r="CP49" s="64">
        <f t="shared" ref="CP49" si="388">CP48+0.00004999</f>
        <v>43.000049990000001</v>
      </c>
      <c r="CQ49" s="64">
        <f t="shared" ref="CQ49" si="389">CQ48+0.00004999</f>
        <v>43.500049990000001</v>
      </c>
      <c r="CR49" s="64">
        <f t="shared" ref="CR49" si="390">CR48+0.00004999</f>
        <v>44.000049990000001</v>
      </c>
      <c r="CS49" s="64">
        <f t="shared" ref="CS49" si="391">CS48+0.00004999</f>
        <v>44.500049990000001</v>
      </c>
      <c r="CT49" s="64">
        <f t="shared" ref="CT49" si="392">CT48+0.00004999</f>
        <v>45.000049990000001</v>
      </c>
      <c r="CU49" s="64">
        <f t="shared" ref="CU49" si="393">CU48+0.00004999</f>
        <v>45.500049990000001</v>
      </c>
      <c r="CV49" s="64">
        <f t="shared" ref="CV49" si="394">CV48+0.00004999</f>
        <v>46.000049990000001</v>
      </c>
      <c r="CW49" s="64">
        <f t="shared" ref="CW49" si="395">CW48+0.00004999</f>
        <v>46.500049990000001</v>
      </c>
      <c r="CX49" s="64">
        <f t="shared" ref="CX49" si="396">CX48+0.00004999</f>
        <v>47.000049990000001</v>
      </c>
      <c r="CY49" s="64">
        <f t="shared" ref="CY49" si="397">CY48+0.00004999</f>
        <v>47.500049990000001</v>
      </c>
      <c r="CZ49" s="64">
        <f t="shared" ref="CZ49" si="398">CZ48+0.00004999</f>
        <v>48.000049990000001</v>
      </c>
      <c r="DA49" s="64">
        <f t="shared" ref="DA49" si="399">DA48+0.00004999</f>
        <v>48.500049990000001</v>
      </c>
      <c r="DB49" s="64">
        <f t="shared" ref="DB49" si="400">DB48+0.00004999</f>
        <v>49.000049990000001</v>
      </c>
      <c r="DC49" s="64">
        <f t="shared" ref="DC49" si="401">DC48+0.00004999</f>
        <v>49.500049990000001</v>
      </c>
      <c r="DD49" s="64">
        <f t="shared" ref="DD49" si="402">DD48+0.00004999</f>
        <v>50.000049990000001</v>
      </c>
      <c r="DE49" s="64">
        <f t="shared" ref="DE49" si="403">DE48+0.00004999</f>
        <v>50.500049990000001</v>
      </c>
      <c r="DF49" s="64">
        <f t="shared" ref="DF49" si="404">DF48+0.00004999</f>
        <v>51.000049990000001</v>
      </c>
      <c r="DG49" s="64">
        <f t="shared" ref="DG49" si="405">DG48+0.00004999</f>
        <v>51.500049990000001</v>
      </c>
      <c r="DH49" s="64">
        <f t="shared" ref="DH49" si="406">DH48+0.00004999</f>
        <v>52.000049990000001</v>
      </c>
      <c r="DI49" s="64">
        <f t="shared" ref="DI49" si="407">DI48+0.00004999</f>
        <v>52.500049990000001</v>
      </c>
      <c r="DJ49" s="64">
        <f t="shared" ref="DJ49" si="408">DJ48+0.00004999</f>
        <v>53.000049990000001</v>
      </c>
      <c r="DK49" s="64">
        <f t="shared" ref="DK49" si="409">DK48+0.00004999</f>
        <v>53.500049990000001</v>
      </c>
      <c r="DL49" s="64">
        <f t="shared" ref="DL49" si="410">DL48+0.00004999</f>
        <v>54.000049990000001</v>
      </c>
      <c r="DM49" s="64">
        <f t="shared" ref="DM49" si="411">DM48+0.00004999</f>
        <v>54.500049990000001</v>
      </c>
      <c r="DN49" s="64">
        <f t="shared" ref="DN49" si="412">DN48+0.00004999</f>
        <v>55.000049990000001</v>
      </c>
      <c r="DO49" s="64">
        <f t="shared" ref="DO49" si="413">DO48+0.00004999</f>
        <v>55.500049990000001</v>
      </c>
      <c r="DP49" s="64">
        <f t="shared" ref="DP49" si="414">DP48+0.00004999</f>
        <v>56.000049990000001</v>
      </c>
      <c r="DQ49" s="64">
        <f t="shared" ref="DQ49" si="415">DQ48+0.00004999</f>
        <v>56.500049990000001</v>
      </c>
      <c r="DR49" s="64">
        <f t="shared" ref="DR49" si="416">DR48+0.00004999</f>
        <v>57.000049990000001</v>
      </c>
      <c r="DS49" s="64">
        <f t="shared" ref="DS49" si="417">DS48+0.00004999</f>
        <v>57.500049990000001</v>
      </c>
      <c r="DT49" s="64">
        <f t="shared" ref="DT49" si="418">DT48+0.00004999</f>
        <v>58.000049990000001</v>
      </c>
      <c r="DU49" s="64">
        <f t="shared" ref="DU49" si="419">DU48+0.00004999</f>
        <v>58.500049990000001</v>
      </c>
      <c r="DV49" s="64">
        <f t="shared" ref="DV49" si="420">DV48+0.00004999</f>
        <v>59.000049990000001</v>
      </c>
      <c r="DW49" s="64">
        <f t="shared" ref="DW49" si="421">DW48+0.00004999</f>
        <v>59.500049990000001</v>
      </c>
      <c r="DX49" s="64">
        <f t="shared" ref="DX49" si="422">DX48+0.00004999</f>
        <v>60.000049990000001</v>
      </c>
      <c r="DY49" s="64">
        <f t="shared" ref="DY49" si="423">DY48+0.00004999</f>
        <v>60.500049990000001</v>
      </c>
      <c r="DZ49" s="64">
        <f t="shared" ref="DZ49" si="424">DZ48+0.00004999</f>
        <v>61.000049990000001</v>
      </c>
      <c r="EA49" s="64">
        <f t="shared" ref="EA49" si="425">EA48+0.00004999</f>
        <v>61.500049990000001</v>
      </c>
      <c r="EB49" s="64">
        <f t="shared" ref="EB49" si="426">EB48+0.00004999</f>
        <v>62.000049990000001</v>
      </c>
      <c r="EC49" s="64">
        <f t="shared" ref="EC49" si="427">EC48+0.00004999</f>
        <v>62.500049990000001</v>
      </c>
      <c r="ED49" s="64">
        <f t="shared" ref="ED49" si="428">ED48+0.00004999</f>
        <v>63.000049990000001</v>
      </c>
      <c r="EE49" s="64">
        <f t="shared" ref="EE49" si="429">EE48+0.00004999</f>
        <v>63.500049990000001</v>
      </c>
      <c r="EF49" s="64">
        <f t="shared" ref="EF49" si="430">EF48+0.00004999</f>
        <v>64.000049989999994</v>
      </c>
      <c r="EG49" s="64">
        <f t="shared" ref="EG49" si="431">EG48+0.00004999</f>
        <v>64.500049989999994</v>
      </c>
      <c r="EH49" s="64">
        <f t="shared" ref="EH49" si="432">EH48+0.00004999</f>
        <v>65.000049989999994</v>
      </c>
      <c r="EI49" s="64">
        <f t="shared" ref="EI49" si="433">EI48+0.00004999</f>
        <v>65.500049989999994</v>
      </c>
      <c r="EJ49" s="64">
        <f t="shared" ref="EJ49" si="434">EJ48+0.00004999</f>
        <v>66.000049989999994</v>
      </c>
      <c r="EK49" s="64">
        <f t="shared" ref="EK49" si="435">EK48+0.00004999</f>
        <v>66.500049989999994</v>
      </c>
      <c r="EL49" s="64">
        <f t="shared" ref="EL49" si="436">EL48+0.00004999</f>
        <v>67.000049989999994</v>
      </c>
      <c r="EM49" s="64">
        <f t="shared" ref="EM49" si="437">EM48+0.00004999</f>
        <v>67.500049989999994</v>
      </c>
      <c r="EN49" s="64">
        <f t="shared" ref="EN49" si="438">EN48+0.00004999</f>
        <v>68.000049989999994</v>
      </c>
      <c r="EO49" s="64">
        <f t="shared" ref="EO49" si="439">EO48+0.00004999</f>
        <v>68.500049989999994</v>
      </c>
      <c r="EP49" s="64">
        <f t="shared" ref="EP49" si="440">EP48+0.00004999</f>
        <v>69.000049989999994</v>
      </c>
      <c r="EQ49" s="64">
        <f t="shared" ref="EQ49" si="441">EQ48+0.00004999</f>
        <v>69.500049989999994</v>
      </c>
      <c r="ER49" s="64">
        <f t="shared" ref="ER49" si="442">ER48+0.00004999</f>
        <v>70.000049989999994</v>
      </c>
      <c r="ES49" s="64">
        <f t="shared" ref="ES49" si="443">ES48+0.00004999</f>
        <v>70.500049989999994</v>
      </c>
      <c r="ET49" s="64">
        <f t="shared" ref="ET49" si="444">ET48+0.00004999</f>
        <v>71.000049989999994</v>
      </c>
      <c r="EU49" s="64">
        <f t="shared" ref="EU49" si="445">EU48+0.00004999</f>
        <v>71.500049989999994</v>
      </c>
      <c r="EV49" s="64">
        <f t="shared" ref="EV49" si="446">EV48+0.00004999</f>
        <v>72.000049989999994</v>
      </c>
      <c r="EW49" s="64">
        <f t="shared" ref="EW49" si="447">EW48+0.00004999</f>
        <v>72.500049989999994</v>
      </c>
      <c r="EX49" s="64">
        <f t="shared" ref="EX49" si="448">EX48+0.00004999</f>
        <v>73.000049989999994</v>
      </c>
      <c r="EY49" s="64">
        <f t="shared" ref="EY49" si="449">EY48+0.00004999</f>
        <v>73.500049989999994</v>
      </c>
      <c r="EZ49" s="64">
        <f t="shared" ref="EZ49" si="450">EZ48+0.00004999</f>
        <v>74.000049989999994</v>
      </c>
      <c r="FA49" s="64">
        <f t="shared" ref="FA49" si="451">FA48+0.00004999</f>
        <v>74.500049989999994</v>
      </c>
      <c r="FB49" s="64">
        <f t="shared" ref="FB49" si="452">FB48+0.00004999</f>
        <v>75.000049989999994</v>
      </c>
      <c r="FC49" s="64">
        <f t="shared" ref="FC49" si="453">FC48+0.00004999</f>
        <v>75.500049989999994</v>
      </c>
      <c r="FD49" s="64">
        <f t="shared" ref="FD49" si="454">FD48+0.00004999</f>
        <v>76.000049989999994</v>
      </c>
      <c r="FE49" s="64">
        <f t="shared" ref="FE49" si="455">FE48+0.00004999</f>
        <v>76.500049989999994</v>
      </c>
      <c r="FF49" s="64">
        <f t="shared" ref="FF49" si="456">FF48+0.00004999</f>
        <v>77.000049989999994</v>
      </c>
      <c r="FG49" s="64">
        <f t="shared" ref="FG49" si="457">FG48+0.00004999</f>
        <v>77.500049989999994</v>
      </c>
      <c r="FH49" s="64">
        <f t="shared" ref="FH49" si="458">FH48+0.00004999</f>
        <v>78.000049989999994</v>
      </c>
      <c r="FI49" s="64">
        <f t="shared" ref="FI49" si="459">FI48+0.00004999</f>
        <v>78.500049989999994</v>
      </c>
      <c r="FJ49" s="64">
        <f t="shared" ref="FJ49" si="460">FJ48+0.00004999</f>
        <v>79.000049989999994</v>
      </c>
      <c r="FK49" s="64">
        <f t="shared" ref="FK49" si="461">FK48+0.00004999</f>
        <v>79.500049989999994</v>
      </c>
      <c r="FL49" s="64">
        <f t="shared" ref="FL49" si="462">FL48+0.00004999</f>
        <v>80.000049989999994</v>
      </c>
      <c r="FM49" s="64">
        <f t="shared" ref="FM49" si="463">FM48+0.00004999</f>
        <v>80.500049989999994</v>
      </c>
      <c r="FN49" s="64">
        <f t="shared" ref="FN49" si="464">FN48+0.00004999</f>
        <v>81.000049989999994</v>
      </c>
      <c r="FO49" s="64">
        <f t="shared" ref="FO49" si="465">FO48+0.00004999</f>
        <v>81.500049989999994</v>
      </c>
      <c r="FP49" s="64">
        <f t="shared" ref="FP49" si="466">FP48+0.00004999</f>
        <v>82.000049989999994</v>
      </c>
      <c r="FQ49" s="64">
        <f t="shared" ref="FQ49" si="467">FQ48+0.00004999</f>
        <v>82.500049989999994</v>
      </c>
      <c r="FR49" s="64">
        <f t="shared" ref="FR49" si="468">FR48+0.00004999</f>
        <v>83.000049989999994</v>
      </c>
      <c r="FS49" s="64">
        <f t="shared" ref="FS49" si="469">FS48+0.00004999</f>
        <v>83.500049989999994</v>
      </c>
      <c r="FT49" s="64">
        <f t="shared" ref="FT49" si="470">FT48+0.00004999</f>
        <v>84.000049989999994</v>
      </c>
      <c r="FU49" s="64">
        <f t="shared" ref="FU49" si="471">FU48+0.00004999</f>
        <v>84.500049989999994</v>
      </c>
      <c r="FV49" s="64">
        <f t="shared" ref="FV49" si="472">FV48+0.00004999</f>
        <v>85.000049989999994</v>
      </c>
      <c r="FW49" s="64">
        <f t="shared" ref="FW49" si="473">FW48+0.00004999</f>
        <v>85.500049989999994</v>
      </c>
      <c r="FX49" s="64">
        <f t="shared" ref="FX49" si="474">FX48+0.00004999</f>
        <v>86.000049989999994</v>
      </c>
      <c r="FY49" s="64">
        <f t="shared" ref="FY49" si="475">FY48+0.00004999</f>
        <v>86.500049989999994</v>
      </c>
      <c r="FZ49" s="64">
        <f t="shared" ref="FZ49" si="476">FZ48+0.00004999</f>
        <v>87.000049989999994</v>
      </c>
      <c r="GA49" s="64">
        <f t="shared" ref="GA49" si="477">GA48+0.00004999</f>
        <v>87.500049989999994</v>
      </c>
      <c r="GB49" s="64">
        <f t="shared" ref="GB49" si="478">GB48+0.00004999</f>
        <v>88.000049989999994</v>
      </c>
      <c r="GC49" s="64">
        <f t="shared" ref="GC49" si="479">GC48+0.00004999</f>
        <v>88.500049989999994</v>
      </c>
      <c r="GD49" s="64">
        <f t="shared" ref="GD49" si="480">GD48+0.00004999</f>
        <v>89.000049989999994</v>
      </c>
      <c r="GE49" s="64">
        <f t="shared" ref="GE49" si="481">GE48+0.00004999</f>
        <v>89.500049989999994</v>
      </c>
      <c r="GF49" s="64">
        <f t="shared" ref="GF49" si="482">GF48+0.00004999</f>
        <v>90.000049989999994</v>
      </c>
      <c r="GG49" s="64">
        <f t="shared" ref="GG49" si="483">GG48+0.00004999</f>
        <v>90.500049989999994</v>
      </c>
      <c r="GH49" s="64">
        <f t="shared" ref="GH49" si="484">GH48+0.00004999</f>
        <v>91.000049989999994</v>
      </c>
      <c r="GI49" s="64">
        <f t="shared" ref="GI49" si="485">GI48+0.00004999</f>
        <v>91.500049989999994</v>
      </c>
      <c r="GJ49" s="64">
        <f t="shared" ref="GJ49" si="486">GJ48+0.00004999</f>
        <v>92.000049989999994</v>
      </c>
      <c r="GK49" s="64">
        <f t="shared" ref="GK49" si="487">GK48+0.00004999</f>
        <v>92.500049989999994</v>
      </c>
      <c r="GL49" s="64">
        <f t="shared" ref="GL49" si="488">GL48+0.00004999</f>
        <v>93.000049989999994</v>
      </c>
      <c r="GM49" s="64">
        <f t="shared" ref="GM49" si="489">GM48+0.00004999</f>
        <v>93.500049989999994</v>
      </c>
      <c r="GN49" s="64">
        <f t="shared" ref="GN49" si="490">GN48+0.00004999</f>
        <v>94.000049989999994</v>
      </c>
      <c r="GO49" s="64">
        <f t="shared" ref="GO49" si="491">GO48+0.00004999</f>
        <v>94.500049989999994</v>
      </c>
      <c r="GP49" s="64">
        <f t="shared" ref="GP49" si="492">GP48+0.00004999</f>
        <v>95.000049989999994</v>
      </c>
      <c r="GQ49" s="64">
        <f t="shared" ref="GQ49" si="493">GQ48+0.00004999</f>
        <v>95.500049989999994</v>
      </c>
      <c r="GR49" s="64">
        <f t="shared" ref="GR49" si="494">GR48+0.00004999</f>
        <v>96.000049989999994</v>
      </c>
    </row>
    <row r="50" spans="1:200" x14ac:dyDescent="0.25">
      <c r="A50" s="66">
        <v>1</v>
      </c>
      <c r="B50" s="66">
        <f t="shared" ref="B50:AG50" si="495">A50+1</f>
        <v>2</v>
      </c>
      <c r="C50" s="66">
        <f t="shared" si="495"/>
        <v>3</v>
      </c>
      <c r="D50" s="66">
        <f t="shared" si="495"/>
        <v>4</v>
      </c>
      <c r="E50" s="66">
        <f t="shared" si="495"/>
        <v>5</v>
      </c>
      <c r="F50" s="66">
        <f t="shared" si="495"/>
        <v>6</v>
      </c>
      <c r="G50" s="66">
        <f t="shared" si="495"/>
        <v>7</v>
      </c>
      <c r="H50" s="66">
        <f t="shared" si="495"/>
        <v>8</v>
      </c>
      <c r="I50" s="66">
        <f t="shared" si="495"/>
        <v>9</v>
      </c>
      <c r="J50" s="66">
        <f t="shared" si="495"/>
        <v>10</v>
      </c>
      <c r="K50" s="66">
        <f t="shared" si="495"/>
        <v>11</v>
      </c>
      <c r="L50" s="66">
        <f t="shared" si="495"/>
        <v>12</v>
      </c>
      <c r="M50" s="66">
        <f t="shared" si="495"/>
        <v>13</v>
      </c>
      <c r="N50" s="66">
        <f t="shared" si="495"/>
        <v>14</v>
      </c>
      <c r="O50" s="66">
        <f t="shared" si="495"/>
        <v>15</v>
      </c>
      <c r="P50" s="66">
        <f t="shared" si="495"/>
        <v>16</v>
      </c>
      <c r="Q50" s="66">
        <f t="shared" si="495"/>
        <v>17</v>
      </c>
      <c r="R50" s="66">
        <f t="shared" si="495"/>
        <v>18</v>
      </c>
      <c r="S50" s="66">
        <f t="shared" si="495"/>
        <v>19</v>
      </c>
      <c r="T50" s="66">
        <f t="shared" si="495"/>
        <v>20</v>
      </c>
      <c r="U50" s="66">
        <f t="shared" si="495"/>
        <v>21</v>
      </c>
      <c r="V50" s="66">
        <f t="shared" si="495"/>
        <v>22</v>
      </c>
      <c r="W50" s="66">
        <f t="shared" si="495"/>
        <v>23</v>
      </c>
      <c r="X50" s="66">
        <f t="shared" si="495"/>
        <v>24</v>
      </c>
      <c r="Y50" s="66">
        <f t="shared" si="495"/>
        <v>25</v>
      </c>
      <c r="Z50" s="66">
        <f t="shared" si="495"/>
        <v>26</v>
      </c>
      <c r="AA50" s="66">
        <f t="shared" si="495"/>
        <v>27</v>
      </c>
      <c r="AB50" s="66">
        <f t="shared" si="495"/>
        <v>28</v>
      </c>
      <c r="AC50" s="66">
        <f t="shared" si="495"/>
        <v>29</v>
      </c>
      <c r="AD50" s="66">
        <f t="shared" si="495"/>
        <v>30</v>
      </c>
      <c r="AE50" s="66">
        <f t="shared" si="495"/>
        <v>31</v>
      </c>
      <c r="AF50" s="66">
        <f t="shared" si="495"/>
        <v>32</v>
      </c>
      <c r="AG50" s="66">
        <f t="shared" si="495"/>
        <v>33</v>
      </c>
      <c r="AH50" s="66">
        <f t="shared" ref="AH50:BM50" si="496">AG50+1</f>
        <v>34</v>
      </c>
      <c r="AI50" s="66">
        <f t="shared" si="496"/>
        <v>35</v>
      </c>
      <c r="AJ50" s="66">
        <f t="shared" si="496"/>
        <v>36</v>
      </c>
      <c r="AK50" s="66">
        <f t="shared" si="496"/>
        <v>37</v>
      </c>
      <c r="AL50" s="66">
        <f t="shared" si="496"/>
        <v>38</v>
      </c>
      <c r="AM50" s="66">
        <f t="shared" si="496"/>
        <v>39</v>
      </c>
      <c r="AN50" s="66">
        <f t="shared" si="496"/>
        <v>40</v>
      </c>
      <c r="AO50" s="66">
        <f t="shared" si="496"/>
        <v>41</v>
      </c>
      <c r="AP50" s="66">
        <f t="shared" si="496"/>
        <v>42</v>
      </c>
      <c r="AQ50" s="66">
        <f t="shared" si="496"/>
        <v>43</v>
      </c>
      <c r="AR50" s="66">
        <f t="shared" si="496"/>
        <v>44</v>
      </c>
      <c r="AS50" s="66">
        <f t="shared" si="496"/>
        <v>45</v>
      </c>
      <c r="AT50" s="66">
        <f t="shared" si="496"/>
        <v>46</v>
      </c>
      <c r="AU50" s="66">
        <f t="shared" si="496"/>
        <v>47</v>
      </c>
      <c r="AV50" s="66">
        <f t="shared" si="496"/>
        <v>48</v>
      </c>
      <c r="AW50" s="66">
        <f t="shared" si="496"/>
        <v>49</v>
      </c>
      <c r="AX50" s="66">
        <f t="shared" si="496"/>
        <v>50</v>
      </c>
      <c r="AY50" s="66">
        <f t="shared" si="496"/>
        <v>51</v>
      </c>
      <c r="AZ50" s="66">
        <f t="shared" si="496"/>
        <v>52</v>
      </c>
      <c r="BA50" s="66">
        <f t="shared" si="496"/>
        <v>53</v>
      </c>
      <c r="BB50" s="66">
        <f t="shared" si="496"/>
        <v>54</v>
      </c>
      <c r="BC50" s="66">
        <f t="shared" si="496"/>
        <v>55</v>
      </c>
      <c r="BD50" s="66">
        <f t="shared" si="496"/>
        <v>56</v>
      </c>
      <c r="BE50" s="66">
        <f t="shared" si="496"/>
        <v>57</v>
      </c>
      <c r="BF50" s="66">
        <f t="shared" si="496"/>
        <v>58</v>
      </c>
      <c r="BG50" s="66">
        <f t="shared" si="496"/>
        <v>59</v>
      </c>
      <c r="BH50" s="66">
        <f t="shared" si="496"/>
        <v>60</v>
      </c>
      <c r="BI50" s="66">
        <f t="shared" si="496"/>
        <v>61</v>
      </c>
      <c r="BJ50" s="66">
        <f t="shared" si="496"/>
        <v>62</v>
      </c>
      <c r="BK50" s="66">
        <f t="shared" si="496"/>
        <v>63</v>
      </c>
      <c r="BL50" s="66">
        <f t="shared" si="496"/>
        <v>64</v>
      </c>
      <c r="BM50" s="66">
        <f t="shared" si="496"/>
        <v>65</v>
      </c>
      <c r="BN50" s="66">
        <f t="shared" ref="BN50:CS50" si="497">BM50+1</f>
        <v>66</v>
      </c>
      <c r="BO50" s="66">
        <f t="shared" si="497"/>
        <v>67</v>
      </c>
      <c r="BP50" s="66">
        <f t="shared" si="497"/>
        <v>68</v>
      </c>
      <c r="BQ50" s="66">
        <f t="shared" si="497"/>
        <v>69</v>
      </c>
      <c r="BR50" s="66">
        <f t="shared" si="497"/>
        <v>70</v>
      </c>
      <c r="BS50" s="66">
        <f t="shared" si="497"/>
        <v>71</v>
      </c>
      <c r="BT50" s="66">
        <f t="shared" si="497"/>
        <v>72</v>
      </c>
      <c r="BU50" s="66">
        <f t="shared" si="497"/>
        <v>73</v>
      </c>
      <c r="BV50" s="66">
        <f t="shared" si="497"/>
        <v>74</v>
      </c>
      <c r="BW50" s="66">
        <f t="shared" si="497"/>
        <v>75</v>
      </c>
      <c r="BX50" s="66">
        <f t="shared" si="497"/>
        <v>76</v>
      </c>
      <c r="BY50" s="66">
        <f t="shared" si="497"/>
        <v>77</v>
      </c>
      <c r="BZ50" s="66">
        <f t="shared" si="497"/>
        <v>78</v>
      </c>
      <c r="CA50" s="66">
        <f t="shared" si="497"/>
        <v>79</v>
      </c>
      <c r="CB50" s="66">
        <f t="shared" si="497"/>
        <v>80</v>
      </c>
      <c r="CC50" s="66">
        <f t="shared" si="497"/>
        <v>81</v>
      </c>
      <c r="CD50" s="66">
        <f t="shared" si="497"/>
        <v>82</v>
      </c>
      <c r="CE50" s="66">
        <f t="shared" si="497"/>
        <v>83</v>
      </c>
      <c r="CF50" s="66">
        <f t="shared" si="497"/>
        <v>84</v>
      </c>
      <c r="CG50" s="66">
        <f t="shared" si="497"/>
        <v>85</v>
      </c>
      <c r="CH50" s="66">
        <f t="shared" si="497"/>
        <v>86</v>
      </c>
      <c r="CI50" s="66">
        <f t="shared" si="497"/>
        <v>87</v>
      </c>
      <c r="CJ50" s="66">
        <f t="shared" si="497"/>
        <v>88</v>
      </c>
      <c r="CK50" s="66">
        <f t="shared" si="497"/>
        <v>89</v>
      </c>
      <c r="CL50" s="66">
        <f t="shared" si="497"/>
        <v>90</v>
      </c>
      <c r="CM50" s="66">
        <f t="shared" si="497"/>
        <v>91</v>
      </c>
      <c r="CN50" s="66">
        <f t="shared" si="497"/>
        <v>92</v>
      </c>
      <c r="CO50" s="66">
        <f t="shared" si="497"/>
        <v>93</v>
      </c>
      <c r="CP50" s="66">
        <f t="shared" si="497"/>
        <v>94</v>
      </c>
      <c r="CQ50" s="66">
        <f t="shared" si="497"/>
        <v>95</v>
      </c>
      <c r="CR50" s="66">
        <f t="shared" si="497"/>
        <v>96</v>
      </c>
      <c r="CS50" s="66">
        <f t="shared" si="497"/>
        <v>97</v>
      </c>
      <c r="CT50" s="66">
        <f t="shared" ref="CT50:DY50" si="498">CS50+1</f>
        <v>98</v>
      </c>
      <c r="CU50" s="66">
        <f t="shared" si="498"/>
        <v>99</v>
      </c>
      <c r="CV50" s="66">
        <f t="shared" si="498"/>
        <v>100</v>
      </c>
      <c r="CW50" s="66">
        <f t="shared" si="498"/>
        <v>101</v>
      </c>
      <c r="CX50" s="66">
        <f t="shared" si="498"/>
        <v>102</v>
      </c>
      <c r="CY50" s="66">
        <f t="shared" si="498"/>
        <v>103</v>
      </c>
      <c r="CZ50" s="66">
        <f t="shared" si="498"/>
        <v>104</v>
      </c>
      <c r="DA50" s="66">
        <f t="shared" si="498"/>
        <v>105</v>
      </c>
      <c r="DB50" s="66">
        <f t="shared" si="498"/>
        <v>106</v>
      </c>
      <c r="DC50" s="66">
        <f t="shared" si="498"/>
        <v>107</v>
      </c>
      <c r="DD50" s="66">
        <f t="shared" si="498"/>
        <v>108</v>
      </c>
      <c r="DE50" s="66">
        <f t="shared" si="498"/>
        <v>109</v>
      </c>
      <c r="DF50" s="66">
        <f t="shared" si="498"/>
        <v>110</v>
      </c>
      <c r="DG50" s="66">
        <f t="shared" si="498"/>
        <v>111</v>
      </c>
      <c r="DH50" s="66">
        <f t="shared" si="498"/>
        <v>112</v>
      </c>
      <c r="DI50" s="66">
        <f t="shared" si="498"/>
        <v>113</v>
      </c>
      <c r="DJ50" s="66">
        <f t="shared" si="498"/>
        <v>114</v>
      </c>
      <c r="DK50" s="66">
        <f t="shared" si="498"/>
        <v>115</v>
      </c>
      <c r="DL50" s="66">
        <f t="shared" si="498"/>
        <v>116</v>
      </c>
      <c r="DM50" s="66">
        <f t="shared" si="498"/>
        <v>117</v>
      </c>
      <c r="DN50" s="66">
        <f t="shared" si="498"/>
        <v>118</v>
      </c>
      <c r="DO50" s="66">
        <f t="shared" si="498"/>
        <v>119</v>
      </c>
      <c r="DP50" s="66">
        <f t="shared" si="498"/>
        <v>120</v>
      </c>
      <c r="DQ50" s="66">
        <f t="shared" si="498"/>
        <v>121</v>
      </c>
      <c r="DR50" s="66">
        <f t="shared" si="498"/>
        <v>122</v>
      </c>
      <c r="DS50" s="66">
        <f t="shared" si="498"/>
        <v>123</v>
      </c>
      <c r="DT50" s="66">
        <f t="shared" si="498"/>
        <v>124</v>
      </c>
      <c r="DU50" s="66">
        <f t="shared" si="498"/>
        <v>125</v>
      </c>
      <c r="DV50" s="66">
        <f t="shared" si="498"/>
        <v>126</v>
      </c>
      <c r="DW50" s="66">
        <f t="shared" si="498"/>
        <v>127</v>
      </c>
      <c r="DX50" s="66">
        <f t="shared" si="498"/>
        <v>128</v>
      </c>
      <c r="DY50" s="66">
        <f t="shared" si="498"/>
        <v>129</v>
      </c>
      <c r="DZ50" s="66">
        <f t="shared" ref="DZ50:FE50" si="499">DY50+1</f>
        <v>130</v>
      </c>
      <c r="EA50" s="66">
        <f t="shared" si="499"/>
        <v>131</v>
      </c>
      <c r="EB50" s="66">
        <f t="shared" si="499"/>
        <v>132</v>
      </c>
      <c r="EC50" s="66">
        <f t="shared" si="499"/>
        <v>133</v>
      </c>
      <c r="ED50" s="66">
        <f t="shared" si="499"/>
        <v>134</v>
      </c>
      <c r="EE50" s="66">
        <f t="shared" si="499"/>
        <v>135</v>
      </c>
      <c r="EF50" s="66">
        <f t="shared" si="499"/>
        <v>136</v>
      </c>
      <c r="EG50" s="66">
        <f t="shared" si="499"/>
        <v>137</v>
      </c>
      <c r="EH50" s="66">
        <f t="shared" si="499"/>
        <v>138</v>
      </c>
      <c r="EI50" s="66">
        <f t="shared" si="499"/>
        <v>139</v>
      </c>
      <c r="EJ50" s="66">
        <f t="shared" si="499"/>
        <v>140</v>
      </c>
      <c r="EK50" s="66">
        <f t="shared" si="499"/>
        <v>141</v>
      </c>
      <c r="EL50" s="66">
        <f t="shared" si="499"/>
        <v>142</v>
      </c>
      <c r="EM50" s="66">
        <f t="shared" si="499"/>
        <v>143</v>
      </c>
      <c r="EN50" s="66">
        <f t="shared" si="499"/>
        <v>144</v>
      </c>
      <c r="EO50" s="66">
        <f t="shared" si="499"/>
        <v>145</v>
      </c>
      <c r="EP50" s="66">
        <f t="shared" si="499"/>
        <v>146</v>
      </c>
      <c r="EQ50" s="66">
        <f t="shared" si="499"/>
        <v>147</v>
      </c>
      <c r="ER50" s="66">
        <f t="shared" si="499"/>
        <v>148</v>
      </c>
      <c r="ES50" s="66">
        <f t="shared" si="499"/>
        <v>149</v>
      </c>
      <c r="ET50" s="66">
        <f t="shared" si="499"/>
        <v>150</v>
      </c>
      <c r="EU50" s="66">
        <f t="shared" si="499"/>
        <v>151</v>
      </c>
      <c r="EV50" s="66">
        <f t="shared" si="499"/>
        <v>152</v>
      </c>
      <c r="EW50" s="66">
        <f t="shared" si="499"/>
        <v>153</v>
      </c>
      <c r="EX50" s="66">
        <f t="shared" si="499"/>
        <v>154</v>
      </c>
      <c r="EY50" s="66">
        <f t="shared" si="499"/>
        <v>155</v>
      </c>
      <c r="EZ50" s="66">
        <f t="shared" si="499"/>
        <v>156</v>
      </c>
      <c r="FA50" s="66">
        <f t="shared" si="499"/>
        <v>157</v>
      </c>
      <c r="FB50" s="66">
        <f t="shared" si="499"/>
        <v>158</v>
      </c>
      <c r="FC50" s="66">
        <f t="shared" si="499"/>
        <v>159</v>
      </c>
      <c r="FD50" s="66">
        <f t="shared" si="499"/>
        <v>160</v>
      </c>
      <c r="FE50" s="66">
        <f t="shared" si="499"/>
        <v>161</v>
      </c>
      <c r="FF50" s="66">
        <f t="shared" ref="FF50:GK50" si="500">FE50+1</f>
        <v>162</v>
      </c>
      <c r="FG50" s="66">
        <f t="shared" si="500"/>
        <v>163</v>
      </c>
      <c r="FH50" s="66">
        <f t="shared" si="500"/>
        <v>164</v>
      </c>
      <c r="FI50" s="66">
        <f t="shared" si="500"/>
        <v>165</v>
      </c>
      <c r="FJ50" s="66">
        <f t="shared" si="500"/>
        <v>166</v>
      </c>
      <c r="FK50" s="66">
        <f t="shared" si="500"/>
        <v>167</v>
      </c>
      <c r="FL50" s="66">
        <f t="shared" si="500"/>
        <v>168</v>
      </c>
      <c r="FM50" s="66">
        <f t="shared" si="500"/>
        <v>169</v>
      </c>
      <c r="FN50" s="66">
        <f t="shared" si="500"/>
        <v>170</v>
      </c>
      <c r="FO50" s="66">
        <f t="shared" si="500"/>
        <v>171</v>
      </c>
      <c r="FP50" s="66">
        <f t="shared" si="500"/>
        <v>172</v>
      </c>
      <c r="FQ50" s="66">
        <f t="shared" si="500"/>
        <v>173</v>
      </c>
      <c r="FR50" s="66">
        <f t="shared" si="500"/>
        <v>174</v>
      </c>
      <c r="FS50" s="66">
        <f t="shared" si="500"/>
        <v>175</v>
      </c>
      <c r="FT50" s="66">
        <f t="shared" si="500"/>
        <v>176</v>
      </c>
      <c r="FU50" s="66">
        <f t="shared" si="500"/>
        <v>177</v>
      </c>
      <c r="FV50" s="66">
        <f t="shared" si="500"/>
        <v>178</v>
      </c>
      <c r="FW50" s="66">
        <f t="shared" si="500"/>
        <v>179</v>
      </c>
      <c r="FX50" s="66">
        <f t="shared" si="500"/>
        <v>180</v>
      </c>
      <c r="FY50" s="66">
        <f t="shared" si="500"/>
        <v>181</v>
      </c>
      <c r="FZ50" s="66">
        <f t="shared" si="500"/>
        <v>182</v>
      </c>
      <c r="GA50" s="66">
        <f t="shared" si="500"/>
        <v>183</v>
      </c>
      <c r="GB50" s="66">
        <f t="shared" si="500"/>
        <v>184</v>
      </c>
      <c r="GC50" s="66">
        <f t="shared" si="500"/>
        <v>185</v>
      </c>
      <c r="GD50" s="66">
        <f t="shared" si="500"/>
        <v>186</v>
      </c>
      <c r="GE50" s="66">
        <f t="shared" si="500"/>
        <v>187</v>
      </c>
      <c r="GF50" s="66">
        <f t="shared" si="500"/>
        <v>188</v>
      </c>
      <c r="GG50" s="66">
        <f t="shared" si="500"/>
        <v>189</v>
      </c>
      <c r="GH50" s="66">
        <f t="shared" si="500"/>
        <v>190</v>
      </c>
      <c r="GI50" s="66">
        <f t="shared" si="500"/>
        <v>191</v>
      </c>
      <c r="GJ50" s="66">
        <f t="shared" si="500"/>
        <v>192</v>
      </c>
      <c r="GK50" s="66">
        <f t="shared" si="500"/>
        <v>193</v>
      </c>
      <c r="GL50" s="66">
        <f t="shared" ref="GL50:GR50" si="501">GK50+1</f>
        <v>194</v>
      </c>
      <c r="GM50" s="66">
        <f t="shared" si="501"/>
        <v>195</v>
      </c>
      <c r="GN50" s="66">
        <f t="shared" si="501"/>
        <v>196</v>
      </c>
      <c r="GO50" s="66">
        <f t="shared" si="501"/>
        <v>197</v>
      </c>
      <c r="GP50" s="66">
        <f t="shared" si="501"/>
        <v>198</v>
      </c>
      <c r="GQ50" s="66">
        <f t="shared" si="501"/>
        <v>199</v>
      </c>
      <c r="GR50" s="66">
        <f t="shared" si="501"/>
        <v>200</v>
      </c>
    </row>
    <row r="51" spans="1:200" x14ac:dyDescent="0.25">
      <c r="A51" s="30" t="s">
        <v>72</v>
      </c>
      <c r="B51" s="54">
        <f t="shared" ref="B51:G66" si="502">$H51</f>
        <v>0.51926148554479878</v>
      </c>
      <c r="C51" s="54">
        <f t="shared" si="502"/>
        <v>0.51926148554479878</v>
      </c>
      <c r="D51" s="54">
        <f t="shared" si="502"/>
        <v>0.51926148554479878</v>
      </c>
      <c r="E51" s="54">
        <f t="shared" si="502"/>
        <v>0.51926148554479878</v>
      </c>
      <c r="F51" s="54">
        <f t="shared" si="502"/>
        <v>0.51926148554479878</v>
      </c>
      <c r="G51" s="54">
        <f t="shared" si="502"/>
        <v>0.51926148554479878</v>
      </c>
      <c r="H51" s="68">
        <f>VLOOKUP(H$49,Data_Enersys_VRLA!$A$6:$E$25,5)</f>
        <v>0.51926148554479878</v>
      </c>
      <c r="I51" s="68">
        <f>VLOOKUP(I$49,Data_Enersys_VRLA!$A$6:$E$25,5)</f>
        <v>0.64176614041843139</v>
      </c>
      <c r="J51" s="68">
        <f>VLOOKUP(J$49,Data_Enersys_VRLA!$A$6:$E$25,5)</f>
        <v>0.76302793903101551</v>
      </c>
      <c r="K51" s="69">
        <f t="shared" ref="K51:K66" si="503">(J51+L51)/2</f>
        <v>0.93215050535093358</v>
      </c>
      <c r="L51" s="68">
        <f>VLOOKUP(L$49,Data_Enersys_VRLA!$A$6:$E$25,5)</f>
        <v>1.1012730716708516</v>
      </c>
      <c r="M51" s="69">
        <f t="shared" ref="M51:M66" si="504">$L51+($O51-$L51)/3</f>
        <v>1.3089581150247693</v>
      </c>
      <c r="N51" s="69">
        <f t="shared" ref="N51:N66" si="505">$L51+2*($O51-$L51)/3</f>
        <v>1.5166431583786872</v>
      </c>
      <c r="O51" s="68">
        <f>VLOOKUP(O$49,Data_Enersys_VRLA!$A$6:$E$25,5)</f>
        <v>1.7243282017326049</v>
      </c>
      <c r="P51" s="54">
        <f t="shared" ref="P51:P66" si="506">(O51+Q51)/2</f>
        <v>2.8476620240354746</v>
      </c>
      <c r="Q51" s="68">
        <f>VLOOKUP(Q$49,Data_Enersys_VRLA!$A$6:$E$25,5)</f>
        <v>3.9709958463383446</v>
      </c>
      <c r="R51" s="68">
        <f>VLOOKUP(R$49,Data_Enersys_VRLA!$A$6:$E$25,5)</f>
        <v>6.1050061050061055</v>
      </c>
      <c r="S51" s="54">
        <f t="shared" ref="S51:S66" si="507">(R51+T51)/2</f>
        <v>6.6137566137566139</v>
      </c>
      <c r="T51" s="68">
        <f>VLOOKUP(T$49,Data_Enersys_VRLA!$A$6:$E$25,5)</f>
        <v>7.1225071225071233</v>
      </c>
      <c r="U51" s="54">
        <f t="shared" ref="U51:U66" si="508">(T51+V51)/2</f>
        <v>7.6164036018050618</v>
      </c>
      <c r="V51" s="68">
        <f>VLOOKUP(V$49,Data_Enersys_VRLA!$A$6:$E$25,5)</f>
        <v>8.1103000811030004</v>
      </c>
      <c r="W51" s="54">
        <f t="shared" ref="W51:W66" si="509">(V51+X51)/2</f>
        <v>8.6288785440275326</v>
      </c>
      <c r="X51" s="68">
        <f>VLOOKUP(X$49,Data_Enersys_VRLA!$A$6:$E$25,5)</f>
        <v>9.1474570069520666</v>
      </c>
      <c r="Y51" s="54">
        <f t="shared" ref="Y51:Y66" si="510">(X51+Z51)/2</f>
        <v>9.6556490628938469</v>
      </c>
      <c r="Z51" s="68">
        <f>VLOOKUP(Z$49,Data_Enersys_VRLA!$A$6:$E$25,5)</f>
        <v>10.163841118835629</v>
      </c>
      <c r="AA51" s="54">
        <f t="shared" ref="AA51:AA66" si="511">(Z51+AB51)/2</f>
        <v>10.630053945421428</v>
      </c>
      <c r="AB51" s="68">
        <f>VLOOKUP(AB$49,Data_Enersys_VRLA!$A$6:$E$25,5)</f>
        <v>11.096266772007228</v>
      </c>
      <c r="AC51" s="54">
        <f t="shared" ref="AC51:AC66" si="512">$AB51+($AV51-$AB51)/20</f>
        <v>11.575566763954988</v>
      </c>
      <c r="AD51" s="54">
        <f t="shared" ref="AD51:AD66" si="513">$AB51+2*($AV51-$AB51)/20</f>
        <v>12.054866755902747</v>
      </c>
      <c r="AE51" s="54">
        <f t="shared" ref="AE51:AE66" si="514">$AB51+3*($AV51-$AB51)/20</f>
        <v>12.534166747850508</v>
      </c>
      <c r="AF51" s="54">
        <f t="shared" ref="AF51:AF66" si="515">$AB51+4*($AV51-$AB51)/20</f>
        <v>13.013466739798268</v>
      </c>
      <c r="AG51" s="54">
        <f t="shared" ref="AG51:AG66" si="516">$AB51+5*($AV51-$AB51)/20</f>
        <v>13.492766731746027</v>
      </c>
      <c r="AH51" s="54">
        <f t="shared" ref="AH51:AH66" si="517">$AB51+6*($AV51-$AB51)/20</f>
        <v>13.972066723693787</v>
      </c>
      <c r="AI51" s="54">
        <f t="shared" ref="AI51:AI66" si="518">$AB51+7*($AV51-$AB51)/20</f>
        <v>14.451366715641548</v>
      </c>
      <c r="AJ51" s="54">
        <f t="shared" ref="AJ51:AJ66" si="519">$AB51+8*($AV51-$AB51)/20</f>
        <v>14.930666707589307</v>
      </c>
      <c r="AK51" s="54">
        <f t="shared" ref="AK51:AK66" si="520">$AB51+9*($AV51-$AB51)/20</f>
        <v>15.409966699537067</v>
      </c>
      <c r="AL51" s="54">
        <f t="shared" ref="AL51:AL66" si="521">$AB51+10*($AV51-$AB51)/20</f>
        <v>15.889266691484828</v>
      </c>
      <c r="AM51" s="54">
        <f t="shared" ref="AM51:AM66" si="522">$AB51+11*($AV51-$AB51)/20</f>
        <v>16.368566683432586</v>
      </c>
      <c r="AN51" s="54">
        <f t="shared" ref="AN51:AN66" si="523">$AB51+12*($AV51-$AB51)/20</f>
        <v>16.847866675380345</v>
      </c>
      <c r="AO51" s="54">
        <f t="shared" ref="AO51:AO66" si="524">$AB51+13*($AV51-$AB51)/20</f>
        <v>17.327166667328108</v>
      </c>
      <c r="AP51" s="54">
        <f t="shared" ref="AP51:AP66" si="525">$AB51+14*($AV51-$AB51)/20</f>
        <v>17.806466659275866</v>
      </c>
      <c r="AQ51" s="54">
        <f t="shared" ref="AQ51:AQ66" si="526">$AB51+15*($AV51-$AB51)/20</f>
        <v>18.285766651223625</v>
      </c>
      <c r="AR51" s="54">
        <f t="shared" ref="AR51:AR66" si="527">$AB51+16*($AV51-$AB51)/20</f>
        <v>18.765066643171387</v>
      </c>
      <c r="AS51" s="54">
        <f t="shared" ref="AS51:AS66" si="528">$AB51+17*($AV51-$AB51)/20</f>
        <v>19.244366635119146</v>
      </c>
      <c r="AT51" s="54">
        <f t="shared" ref="AT51:AT66" si="529">$AB51+18*($AV51-$AB51)/20</f>
        <v>19.723666627066905</v>
      </c>
      <c r="AU51" s="54">
        <f t="shared" ref="AU51:AU66" si="530">$AB51+19*($AV51-$AB51)/20</f>
        <v>20.202966619014667</v>
      </c>
      <c r="AV51" s="68">
        <f>VLOOKUP(AV$49,Data_Enersys_VRLA!$A$6:$E$25,5)</f>
        <v>20.682266610962426</v>
      </c>
      <c r="AW51" s="54">
        <f>AV51+($AV51-$AU51)</f>
        <v>21.161566602910185</v>
      </c>
      <c r="AX51" s="54">
        <f t="shared" ref="AX51:DI51" si="531">AW51+($AV51-$AU51)</f>
        <v>21.640866594857943</v>
      </c>
      <c r="AY51" s="54">
        <f t="shared" si="531"/>
        <v>22.120166586805702</v>
      </c>
      <c r="AZ51" s="54">
        <f t="shared" si="531"/>
        <v>22.599466578753461</v>
      </c>
      <c r="BA51" s="54">
        <f t="shared" si="531"/>
        <v>23.07876657070122</v>
      </c>
      <c r="BB51" s="54">
        <f t="shared" si="531"/>
        <v>23.558066562648978</v>
      </c>
      <c r="BC51" s="54">
        <f t="shared" si="531"/>
        <v>24.037366554596737</v>
      </c>
      <c r="BD51" s="54">
        <f t="shared" si="531"/>
        <v>24.516666546544496</v>
      </c>
      <c r="BE51" s="54">
        <f t="shared" si="531"/>
        <v>24.995966538492254</v>
      </c>
      <c r="BF51" s="54">
        <f t="shared" si="531"/>
        <v>25.475266530440013</v>
      </c>
      <c r="BG51" s="54">
        <f t="shared" si="531"/>
        <v>25.954566522387772</v>
      </c>
      <c r="BH51" s="54">
        <f t="shared" si="531"/>
        <v>26.433866514335531</v>
      </c>
      <c r="BI51" s="54">
        <f t="shared" si="531"/>
        <v>26.913166506283289</v>
      </c>
      <c r="BJ51" s="54">
        <f t="shared" si="531"/>
        <v>27.392466498231048</v>
      </c>
      <c r="BK51" s="54">
        <f t="shared" si="531"/>
        <v>27.871766490178807</v>
      </c>
      <c r="BL51" s="54">
        <f t="shared" si="531"/>
        <v>28.351066482126566</v>
      </c>
      <c r="BM51" s="54">
        <f t="shared" si="531"/>
        <v>28.830366474074324</v>
      </c>
      <c r="BN51" s="54">
        <f t="shared" si="531"/>
        <v>29.309666466022083</v>
      </c>
      <c r="BO51" s="54">
        <f t="shared" si="531"/>
        <v>29.788966457969842</v>
      </c>
      <c r="BP51" s="54">
        <f t="shared" si="531"/>
        <v>30.268266449917601</v>
      </c>
      <c r="BQ51" s="54">
        <f t="shared" si="531"/>
        <v>30.747566441865359</v>
      </c>
      <c r="BR51" s="54">
        <f t="shared" si="531"/>
        <v>31.226866433813118</v>
      </c>
      <c r="BS51" s="54">
        <f t="shared" si="531"/>
        <v>31.706166425760877</v>
      </c>
      <c r="BT51" s="54">
        <f t="shared" si="531"/>
        <v>32.185466417708639</v>
      </c>
      <c r="BU51" s="54">
        <f t="shared" si="531"/>
        <v>32.664766409656394</v>
      </c>
      <c r="BV51" s="54">
        <f t="shared" si="531"/>
        <v>33.14406640160415</v>
      </c>
      <c r="BW51" s="54">
        <f t="shared" si="531"/>
        <v>33.623366393551905</v>
      </c>
      <c r="BX51" s="54">
        <f t="shared" si="531"/>
        <v>34.10266638549966</v>
      </c>
      <c r="BY51" s="54">
        <f t="shared" si="531"/>
        <v>34.581966377447415</v>
      </c>
      <c r="BZ51" s="54">
        <f t="shared" si="531"/>
        <v>35.06126636939517</v>
      </c>
      <c r="CA51" s="54">
        <f t="shared" si="531"/>
        <v>35.540566361342925</v>
      </c>
      <c r="CB51" s="54">
        <f t="shared" si="531"/>
        <v>36.019866353290681</v>
      </c>
      <c r="CC51" s="54">
        <f t="shared" si="531"/>
        <v>36.499166345238436</v>
      </c>
      <c r="CD51" s="54">
        <f t="shared" si="531"/>
        <v>36.978466337186191</v>
      </c>
      <c r="CE51" s="54">
        <f t="shared" si="531"/>
        <v>37.457766329133946</v>
      </c>
      <c r="CF51" s="54">
        <f t="shared" si="531"/>
        <v>37.937066321081701</v>
      </c>
      <c r="CG51" s="54">
        <f t="shared" si="531"/>
        <v>38.416366313029457</v>
      </c>
      <c r="CH51" s="54">
        <f t="shared" si="531"/>
        <v>38.895666304977212</v>
      </c>
      <c r="CI51" s="54">
        <f t="shared" si="531"/>
        <v>39.374966296924967</v>
      </c>
      <c r="CJ51" s="54">
        <f t="shared" si="531"/>
        <v>39.854266288872722</v>
      </c>
      <c r="CK51" s="54">
        <f t="shared" si="531"/>
        <v>40.333566280820477</v>
      </c>
      <c r="CL51" s="54">
        <f t="shared" si="531"/>
        <v>40.812866272768233</v>
      </c>
      <c r="CM51" s="54">
        <f t="shared" si="531"/>
        <v>41.292166264715988</v>
      </c>
      <c r="CN51" s="54">
        <f t="shared" si="531"/>
        <v>41.771466256663743</v>
      </c>
      <c r="CO51" s="54">
        <f t="shared" si="531"/>
        <v>42.250766248611498</v>
      </c>
      <c r="CP51" s="54">
        <f t="shared" si="531"/>
        <v>42.730066240559253</v>
      </c>
      <c r="CQ51" s="54">
        <f t="shared" si="531"/>
        <v>43.209366232507008</v>
      </c>
      <c r="CR51" s="54">
        <f t="shared" si="531"/>
        <v>43.688666224454764</v>
      </c>
      <c r="CS51" s="54">
        <f t="shared" si="531"/>
        <v>44.167966216402519</v>
      </c>
      <c r="CT51" s="54">
        <f t="shared" si="531"/>
        <v>44.647266208350274</v>
      </c>
      <c r="CU51" s="54">
        <f t="shared" si="531"/>
        <v>45.126566200298029</v>
      </c>
      <c r="CV51" s="54">
        <f t="shared" si="531"/>
        <v>45.605866192245784</v>
      </c>
      <c r="CW51" s="54">
        <f t="shared" si="531"/>
        <v>46.08516618419354</v>
      </c>
      <c r="CX51" s="54">
        <f t="shared" si="531"/>
        <v>46.564466176141295</v>
      </c>
      <c r="CY51" s="54">
        <f t="shared" si="531"/>
        <v>47.04376616808905</v>
      </c>
      <c r="CZ51" s="54">
        <f t="shared" si="531"/>
        <v>47.523066160036805</v>
      </c>
      <c r="DA51" s="54">
        <f t="shared" si="531"/>
        <v>48.00236615198456</v>
      </c>
      <c r="DB51" s="54">
        <f t="shared" si="531"/>
        <v>48.481666143932316</v>
      </c>
      <c r="DC51" s="54">
        <f t="shared" si="531"/>
        <v>48.960966135880071</v>
      </c>
      <c r="DD51" s="54">
        <f t="shared" si="531"/>
        <v>49.440266127827826</v>
      </c>
      <c r="DE51" s="54">
        <f t="shared" si="531"/>
        <v>49.919566119775581</v>
      </c>
      <c r="DF51" s="54">
        <f t="shared" si="531"/>
        <v>50.398866111723336</v>
      </c>
      <c r="DG51" s="54">
        <f t="shared" si="531"/>
        <v>50.878166103671091</v>
      </c>
      <c r="DH51" s="54">
        <f t="shared" si="531"/>
        <v>51.357466095618847</v>
      </c>
      <c r="DI51" s="54">
        <f t="shared" si="531"/>
        <v>51.836766087566602</v>
      </c>
      <c r="DJ51" s="54">
        <f t="shared" ref="DJ51:FU54" si="532">DI51+($AV51-$AU51)</f>
        <v>52.316066079514357</v>
      </c>
      <c r="DK51" s="54">
        <f t="shared" si="532"/>
        <v>52.795366071462112</v>
      </c>
      <c r="DL51" s="54">
        <f t="shared" si="532"/>
        <v>53.274666063409867</v>
      </c>
      <c r="DM51" s="54">
        <f t="shared" si="532"/>
        <v>53.753966055357623</v>
      </c>
      <c r="DN51" s="54">
        <f t="shared" si="532"/>
        <v>54.233266047305378</v>
      </c>
      <c r="DO51" s="54">
        <f t="shared" si="532"/>
        <v>54.712566039253133</v>
      </c>
      <c r="DP51" s="54">
        <f t="shared" si="532"/>
        <v>55.191866031200888</v>
      </c>
      <c r="DQ51" s="54">
        <f t="shared" si="532"/>
        <v>55.671166023148643</v>
      </c>
      <c r="DR51" s="54">
        <f t="shared" si="532"/>
        <v>56.150466015096399</v>
      </c>
      <c r="DS51" s="54">
        <f t="shared" si="532"/>
        <v>56.629766007044154</v>
      </c>
      <c r="DT51" s="54">
        <f t="shared" si="532"/>
        <v>57.109065998991909</v>
      </c>
      <c r="DU51" s="54">
        <f t="shared" si="532"/>
        <v>57.588365990939664</v>
      </c>
      <c r="DV51" s="54">
        <f t="shared" si="532"/>
        <v>58.067665982887419</v>
      </c>
      <c r="DW51" s="54">
        <f t="shared" si="532"/>
        <v>58.546965974835175</v>
      </c>
      <c r="DX51" s="54">
        <f t="shared" si="532"/>
        <v>59.02626596678293</v>
      </c>
      <c r="DY51" s="54">
        <f t="shared" si="532"/>
        <v>59.505565958730685</v>
      </c>
      <c r="DZ51" s="54">
        <f t="shared" si="532"/>
        <v>59.98486595067844</v>
      </c>
      <c r="EA51" s="54">
        <f t="shared" si="532"/>
        <v>60.464165942626195</v>
      </c>
      <c r="EB51" s="54">
        <f t="shared" si="532"/>
        <v>60.94346593457395</v>
      </c>
      <c r="EC51" s="54">
        <f t="shared" si="532"/>
        <v>61.422765926521706</v>
      </c>
      <c r="ED51" s="54">
        <f t="shared" si="532"/>
        <v>61.902065918469461</v>
      </c>
      <c r="EE51" s="54">
        <f t="shared" si="532"/>
        <v>62.381365910417216</v>
      </c>
      <c r="EF51" s="54">
        <f t="shared" si="532"/>
        <v>62.860665902364971</v>
      </c>
      <c r="EG51" s="54">
        <f t="shared" si="532"/>
        <v>63.339965894312726</v>
      </c>
      <c r="EH51" s="54">
        <f t="shared" si="532"/>
        <v>63.819265886260482</v>
      </c>
      <c r="EI51" s="54">
        <f t="shared" si="532"/>
        <v>64.298565878208237</v>
      </c>
      <c r="EJ51" s="54">
        <f t="shared" si="532"/>
        <v>64.777865870155992</v>
      </c>
      <c r="EK51" s="54">
        <f t="shared" si="532"/>
        <v>65.257165862103747</v>
      </c>
      <c r="EL51" s="54">
        <f t="shared" si="532"/>
        <v>65.736465854051502</v>
      </c>
      <c r="EM51" s="54">
        <f t="shared" si="532"/>
        <v>66.215765845999258</v>
      </c>
      <c r="EN51" s="54">
        <f t="shared" si="532"/>
        <v>66.695065837947013</v>
      </c>
      <c r="EO51" s="54">
        <f t="shared" si="532"/>
        <v>67.174365829894768</v>
      </c>
      <c r="EP51" s="54">
        <f t="shared" si="532"/>
        <v>67.653665821842523</v>
      </c>
      <c r="EQ51" s="54">
        <f t="shared" si="532"/>
        <v>68.132965813790278</v>
      </c>
      <c r="ER51" s="54">
        <f t="shared" si="532"/>
        <v>68.612265805738033</v>
      </c>
      <c r="ES51" s="54">
        <f t="shared" si="532"/>
        <v>69.091565797685789</v>
      </c>
      <c r="ET51" s="54">
        <f t="shared" si="532"/>
        <v>69.570865789633544</v>
      </c>
      <c r="EU51" s="54">
        <f t="shared" si="532"/>
        <v>70.050165781581299</v>
      </c>
      <c r="EV51" s="54">
        <f t="shared" si="532"/>
        <v>70.529465773529054</v>
      </c>
      <c r="EW51" s="54">
        <f t="shared" si="532"/>
        <v>71.008765765476809</v>
      </c>
      <c r="EX51" s="54">
        <f t="shared" si="532"/>
        <v>71.488065757424565</v>
      </c>
      <c r="EY51" s="54">
        <f t="shared" si="532"/>
        <v>71.96736574937232</v>
      </c>
      <c r="EZ51" s="54">
        <f t="shared" si="532"/>
        <v>72.446665741320075</v>
      </c>
      <c r="FA51" s="54">
        <f t="shared" si="532"/>
        <v>72.92596573326783</v>
      </c>
      <c r="FB51" s="54">
        <f t="shared" si="532"/>
        <v>73.405265725215585</v>
      </c>
      <c r="FC51" s="54">
        <f t="shared" si="532"/>
        <v>73.884565717163341</v>
      </c>
      <c r="FD51" s="54">
        <f t="shared" si="532"/>
        <v>74.363865709111096</v>
      </c>
      <c r="FE51" s="54">
        <f t="shared" si="532"/>
        <v>74.843165701058851</v>
      </c>
      <c r="FF51" s="54">
        <f t="shared" si="532"/>
        <v>75.322465693006606</v>
      </c>
      <c r="FG51" s="54">
        <f t="shared" si="532"/>
        <v>75.801765684954361</v>
      </c>
      <c r="FH51" s="54">
        <f t="shared" si="532"/>
        <v>76.281065676902116</v>
      </c>
      <c r="FI51" s="54">
        <f t="shared" si="532"/>
        <v>76.760365668849872</v>
      </c>
      <c r="FJ51" s="54">
        <f t="shared" si="532"/>
        <v>77.239665660797627</v>
      </c>
      <c r="FK51" s="54">
        <f t="shared" si="532"/>
        <v>77.718965652745382</v>
      </c>
      <c r="FL51" s="54">
        <f t="shared" si="532"/>
        <v>78.198265644693137</v>
      </c>
      <c r="FM51" s="54">
        <f t="shared" si="532"/>
        <v>78.677565636640892</v>
      </c>
      <c r="FN51" s="54">
        <f t="shared" si="532"/>
        <v>79.156865628588648</v>
      </c>
      <c r="FO51" s="54">
        <f t="shared" si="532"/>
        <v>79.636165620536403</v>
      </c>
      <c r="FP51" s="54">
        <f t="shared" si="532"/>
        <v>80.115465612484158</v>
      </c>
      <c r="FQ51" s="54">
        <f t="shared" si="532"/>
        <v>80.594765604431913</v>
      </c>
      <c r="FR51" s="54">
        <f t="shared" si="532"/>
        <v>81.074065596379668</v>
      </c>
      <c r="FS51" s="54">
        <f t="shared" si="532"/>
        <v>81.553365588327424</v>
      </c>
      <c r="FT51" s="54">
        <f t="shared" si="532"/>
        <v>82.032665580275179</v>
      </c>
      <c r="FU51" s="54">
        <f t="shared" si="532"/>
        <v>82.511965572222934</v>
      </c>
      <c r="FV51" s="54">
        <f t="shared" ref="FV51:GR51" si="533">FU51+($AV51-$AU51)</f>
        <v>82.991265564170689</v>
      </c>
      <c r="FW51" s="54">
        <f t="shared" si="533"/>
        <v>83.470565556118444</v>
      </c>
      <c r="FX51" s="54">
        <f t="shared" si="533"/>
        <v>83.949865548066199</v>
      </c>
      <c r="FY51" s="54">
        <f t="shared" si="533"/>
        <v>84.429165540013955</v>
      </c>
      <c r="FZ51" s="54">
        <f t="shared" si="533"/>
        <v>84.90846553196171</v>
      </c>
      <c r="GA51" s="54">
        <f t="shared" si="533"/>
        <v>85.387765523909465</v>
      </c>
      <c r="GB51" s="54">
        <f t="shared" si="533"/>
        <v>85.86706551585722</v>
      </c>
      <c r="GC51" s="54">
        <f t="shared" si="533"/>
        <v>86.346365507804975</v>
      </c>
      <c r="GD51" s="54">
        <f t="shared" si="533"/>
        <v>86.825665499752731</v>
      </c>
      <c r="GE51" s="54">
        <f t="shared" si="533"/>
        <v>87.304965491700486</v>
      </c>
      <c r="GF51" s="54">
        <f t="shared" si="533"/>
        <v>87.784265483648241</v>
      </c>
      <c r="GG51" s="54">
        <f t="shared" si="533"/>
        <v>88.263565475595996</v>
      </c>
      <c r="GH51" s="54">
        <f t="shared" si="533"/>
        <v>88.742865467543751</v>
      </c>
      <c r="GI51" s="54">
        <f t="shared" si="533"/>
        <v>89.222165459491507</v>
      </c>
      <c r="GJ51" s="54">
        <f t="shared" si="533"/>
        <v>89.701465451439262</v>
      </c>
      <c r="GK51" s="54">
        <f t="shared" si="533"/>
        <v>90.180765443387017</v>
      </c>
      <c r="GL51" s="54">
        <f t="shared" si="533"/>
        <v>90.660065435334772</v>
      </c>
      <c r="GM51" s="54">
        <f t="shared" si="533"/>
        <v>91.139365427282527</v>
      </c>
      <c r="GN51" s="54">
        <f t="shared" si="533"/>
        <v>91.618665419230283</v>
      </c>
      <c r="GO51" s="54">
        <f t="shared" si="533"/>
        <v>92.097965411178038</v>
      </c>
      <c r="GP51" s="54">
        <f t="shared" si="533"/>
        <v>92.577265403125793</v>
      </c>
      <c r="GQ51" s="54">
        <f t="shared" si="533"/>
        <v>93.056565395073548</v>
      </c>
      <c r="GR51" s="54">
        <f t="shared" si="533"/>
        <v>93.535865387021303</v>
      </c>
    </row>
    <row r="52" spans="1:200" x14ac:dyDescent="0.25">
      <c r="A52" s="30" t="s">
        <v>73</v>
      </c>
      <c r="B52" s="54">
        <f t="shared" si="502"/>
        <v>0.51926148554479878</v>
      </c>
      <c r="C52" s="54">
        <f t="shared" si="502"/>
        <v>0.51926148554479878</v>
      </c>
      <c r="D52" s="54">
        <f t="shared" si="502"/>
        <v>0.51926148554479878</v>
      </c>
      <c r="E52" s="54">
        <f t="shared" si="502"/>
        <v>0.51926148554479878</v>
      </c>
      <c r="F52" s="54">
        <f t="shared" si="502"/>
        <v>0.51926148554479878</v>
      </c>
      <c r="G52" s="54">
        <f t="shared" si="502"/>
        <v>0.51926148554479878</v>
      </c>
      <c r="H52" s="68">
        <f>VLOOKUP(H$49,Data_Enersys_VRLA!$A$31:$E$50,5)</f>
        <v>0.51926148554479878</v>
      </c>
      <c r="I52" s="68">
        <f>VLOOKUP(I$49,Data_Enersys_VRLA!$A$31:$E$50,5)</f>
        <v>0.64176614041843139</v>
      </c>
      <c r="J52" s="68">
        <f>VLOOKUP(J$49,Data_Enersys_VRLA!$A$31:$E$50,5)</f>
        <v>0.76302793903101551</v>
      </c>
      <c r="K52" s="69">
        <f t="shared" si="503"/>
        <v>0.93215050535093358</v>
      </c>
      <c r="L52" s="68">
        <f>VLOOKUP(L$49,Data_Enersys_VRLA!$A$31:$E$50,5)</f>
        <v>1.1012730716708516</v>
      </c>
      <c r="M52" s="69">
        <f t="shared" si="504"/>
        <v>1.3089581150247693</v>
      </c>
      <c r="N52" s="69">
        <f t="shared" si="505"/>
        <v>1.5166431583786872</v>
      </c>
      <c r="O52" s="68">
        <f>VLOOKUP(O$49,Data_Enersys_VRLA!$A$31:$E$50,5)</f>
        <v>1.7243282017326049</v>
      </c>
      <c r="P52" s="54">
        <f t="shared" si="506"/>
        <v>2.8476620240354746</v>
      </c>
      <c r="Q52" s="68">
        <f>VLOOKUP(Q$49,Data_Enersys_VRLA!$A$31:$E$50,5)</f>
        <v>3.9709958463383446</v>
      </c>
      <c r="R52" s="68">
        <f>VLOOKUP(R$49,Data_Enersys_VRLA!$A$31:$E$50,5)</f>
        <v>6.1050061050061055</v>
      </c>
      <c r="S52" s="54">
        <f t="shared" si="507"/>
        <v>6.6137566137566139</v>
      </c>
      <c r="T52" s="68">
        <f>VLOOKUP(T$49,Data_Enersys_VRLA!$A$31:$E$50,5)</f>
        <v>7.1225071225071233</v>
      </c>
      <c r="U52" s="54">
        <f t="shared" si="508"/>
        <v>7.6164036018050618</v>
      </c>
      <c r="V52" s="68">
        <f>VLOOKUP(V$49,Data_Enersys_VRLA!$A$31:$E$50,5)</f>
        <v>8.1103000811030004</v>
      </c>
      <c r="W52" s="54">
        <f t="shared" si="509"/>
        <v>8.6288785440275326</v>
      </c>
      <c r="X52" s="68">
        <f>VLOOKUP(X$49,Data_Enersys_VRLA!$A$31:$E$50,5)</f>
        <v>9.1474570069520666</v>
      </c>
      <c r="Y52" s="54">
        <f t="shared" si="510"/>
        <v>9.6556490628938469</v>
      </c>
      <c r="Z52" s="68">
        <f>VLOOKUP(Z$49,Data_Enersys_VRLA!$A$31:$E$50,5)</f>
        <v>10.163841118835629</v>
      </c>
      <c r="AA52" s="54">
        <f t="shared" si="511"/>
        <v>10.630053945421428</v>
      </c>
      <c r="AB52" s="68">
        <f>VLOOKUP(AB$49,Data_Enersys_VRLA!$A$31:$E$50,5)</f>
        <v>11.096266772007228</v>
      </c>
      <c r="AC52" s="54">
        <f t="shared" si="512"/>
        <v>11.575566763954988</v>
      </c>
      <c r="AD52" s="54">
        <f t="shared" si="513"/>
        <v>12.054866755902747</v>
      </c>
      <c r="AE52" s="54">
        <f t="shared" si="514"/>
        <v>12.534166747850508</v>
      </c>
      <c r="AF52" s="54">
        <f t="shared" si="515"/>
        <v>13.013466739798268</v>
      </c>
      <c r="AG52" s="54">
        <f t="shared" si="516"/>
        <v>13.492766731746027</v>
      </c>
      <c r="AH52" s="54">
        <f t="shared" si="517"/>
        <v>13.972066723693787</v>
      </c>
      <c r="AI52" s="54">
        <f t="shared" si="518"/>
        <v>14.451366715641548</v>
      </c>
      <c r="AJ52" s="54">
        <f t="shared" si="519"/>
        <v>14.930666707589307</v>
      </c>
      <c r="AK52" s="54">
        <f t="shared" si="520"/>
        <v>15.409966699537067</v>
      </c>
      <c r="AL52" s="54">
        <f t="shared" si="521"/>
        <v>15.889266691484828</v>
      </c>
      <c r="AM52" s="54">
        <f t="shared" si="522"/>
        <v>16.368566683432586</v>
      </c>
      <c r="AN52" s="54">
        <f t="shared" si="523"/>
        <v>16.847866675380345</v>
      </c>
      <c r="AO52" s="54">
        <f t="shared" si="524"/>
        <v>17.327166667328108</v>
      </c>
      <c r="AP52" s="54">
        <f t="shared" si="525"/>
        <v>17.806466659275866</v>
      </c>
      <c r="AQ52" s="54">
        <f t="shared" si="526"/>
        <v>18.285766651223625</v>
      </c>
      <c r="AR52" s="54">
        <f t="shared" si="527"/>
        <v>18.765066643171387</v>
      </c>
      <c r="AS52" s="54">
        <f t="shared" si="528"/>
        <v>19.244366635119146</v>
      </c>
      <c r="AT52" s="54">
        <f t="shared" si="529"/>
        <v>19.723666627066905</v>
      </c>
      <c r="AU52" s="54">
        <f t="shared" si="530"/>
        <v>20.202966619014667</v>
      </c>
      <c r="AV52" s="68">
        <f>VLOOKUP(AV$49,Data_Enersys_VRLA!$A$31:$E$50,5)</f>
        <v>20.682266610962426</v>
      </c>
      <c r="AW52" s="54">
        <f t="shared" ref="AW52:DH56" si="534">AV52+($AV52-$AU52)</f>
        <v>21.161566602910185</v>
      </c>
      <c r="AX52" s="54">
        <f t="shared" si="534"/>
        <v>21.640866594857943</v>
      </c>
      <c r="AY52" s="54">
        <f t="shared" si="534"/>
        <v>22.120166586805702</v>
      </c>
      <c r="AZ52" s="54">
        <f t="shared" si="534"/>
        <v>22.599466578753461</v>
      </c>
      <c r="BA52" s="54">
        <f t="shared" si="534"/>
        <v>23.07876657070122</v>
      </c>
      <c r="BB52" s="54">
        <f t="shared" si="534"/>
        <v>23.558066562648978</v>
      </c>
      <c r="BC52" s="54">
        <f t="shared" si="534"/>
        <v>24.037366554596737</v>
      </c>
      <c r="BD52" s="54">
        <f t="shared" si="534"/>
        <v>24.516666546544496</v>
      </c>
      <c r="BE52" s="54">
        <f t="shared" si="534"/>
        <v>24.995966538492254</v>
      </c>
      <c r="BF52" s="54">
        <f t="shared" si="534"/>
        <v>25.475266530440013</v>
      </c>
      <c r="BG52" s="54">
        <f t="shared" si="534"/>
        <v>25.954566522387772</v>
      </c>
      <c r="BH52" s="54">
        <f t="shared" si="534"/>
        <v>26.433866514335531</v>
      </c>
      <c r="BI52" s="54">
        <f t="shared" si="534"/>
        <v>26.913166506283289</v>
      </c>
      <c r="BJ52" s="54">
        <f t="shared" si="534"/>
        <v>27.392466498231048</v>
      </c>
      <c r="BK52" s="54">
        <f t="shared" si="534"/>
        <v>27.871766490178807</v>
      </c>
      <c r="BL52" s="54">
        <f t="shared" si="534"/>
        <v>28.351066482126566</v>
      </c>
      <c r="BM52" s="54">
        <f t="shared" si="534"/>
        <v>28.830366474074324</v>
      </c>
      <c r="BN52" s="54">
        <f t="shared" si="534"/>
        <v>29.309666466022083</v>
      </c>
      <c r="BO52" s="54">
        <f t="shared" si="534"/>
        <v>29.788966457969842</v>
      </c>
      <c r="BP52" s="54">
        <f t="shared" si="534"/>
        <v>30.268266449917601</v>
      </c>
      <c r="BQ52" s="54">
        <f t="shared" si="534"/>
        <v>30.747566441865359</v>
      </c>
      <c r="BR52" s="54">
        <f t="shared" si="534"/>
        <v>31.226866433813118</v>
      </c>
      <c r="BS52" s="54">
        <f t="shared" si="534"/>
        <v>31.706166425760877</v>
      </c>
      <c r="BT52" s="54">
        <f t="shared" si="534"/>
        <v>32.185466417708639</v>
      </c>
      <c r="BU52" s="54">
        <f t="shared" si="534"/>
        <v>32.664766409656394</v>
      </c>
      <c r="BV52" s="54">
        <f t="shared" si="534"/>
        <v>33.14406640160415</v>
      </c>
      <c r="BW52" s="54">
        <f t="shared" si="534"/>
        <v>33.623366393551905</v>
      </c>
      <c r="BX52" s="54">
        <f t="shared" si="534"/>
        <v>34.10266638549966</v>
      </c>
      <c r="BY52" s="54">
        <f t="shared" si="534"/>
        <v>34.581966377447415</v>
      </c>
      <c r="BZ52" s="54">
        <f t="shared" si="534"/>
        <v>35.06126636939517</v>
      </c>
      <c r="CA52" s="54">
        <f t="shared" si="534"/>
        <v>35.540566361342925</v>
      </c>
      <c r="CB52" s="54">
        <f t="shared" si="534"/>
        <v>36.019866353290681</v>
      </c>
      <c r="CC52" s="54">
        <f t="shared" si="534"/>
        <v>36.499166345238436</v>
      </c>
      <c r="CD52" s="54">
        <f t="shared" si="534"/>
        <v>36.978466337186191</v>
      </c>
      <c r="CE52" s="54">
        <f t="shared" si="534"/>
        <v>37.457766329133946</v>
      </c>
      <c r="CF52" s="54">
        <f t="shared" si="534"/>
        <v>37.937066321081701</v>
      </c>
      <c r="CG52" s="54">
        <f t="shared" si="534"/>
        <v>38.416366313029457</v>
      </c>
      <c r="CH52" s="54">
        <f t="shared" si="534"/>
        <v>38.895666304977212</v>
      </c>
      <c r="CI52" s="54">
        <f t="shared" si="534"/>
        <v>39.374966296924967</v>
      </c>
      <c r="CJ52" s="54">
        <f t="shared" si="534"/>
        <v>39.854266288872722</v>
      </c>
      <c r="CK52" s="54">
        <f t="shared" si="534"/>
        <v>40.333566280820477</v>
      </c>
      <c r="CL52" s="54">
        <f t="shared" si="534"/>
        <v>40.812866272768233</v>
      </c>
      <c r="CM52" s="54">
        <f t="shared" si="534"/>
        <v>41.292166264715988</v>
      </c>
      <c r="CN52" s="54">
        <f t="shared" si="534"/>
        <v>41.771466256663743</v>
      </c>
      <c r="CO52" s="54">
        <f t="shared" si="534"/>
        <v>42.250766248611498</v>
      </c>
      <c r="CP52" s="54">
        <f t="shared" si="534"/>
        <v>42.730066240559253</v>
      </c>
      <c r="CQ52" s="54">
        <f t="shared" si="534"/>
        <v>43.209366232507008</v>
      </c>
      <c r="CR52" s="54">
        <f t="shared" si="534"/>
        <v>43.688666224454764</v>
      </c>
      <c r="CS52" s="54">
        <f t="shared" si="534"/>
        <v>44.167966216402519</v>
      </c>
      <c r="CT52" s="54">
        <f t="shared" si="534"/>
        <v>44.647266208350274</v>
      </c>
      <c r="CU52" s="54">
        <f t="shared" si="534"/>
        <v>45.126566200298029</v>
      </c>
      <c r="CV52" s="54">
        <f t="shared" si="534"/>
        <v>45.605866192245784</v>
      </c>
      <c r="CW52" s="54">
        <f t="shared" si="534"/>
        <v>46.08516618419354</v>
      </c>
      <c r="CX52" s="54">
        <f t="shared" si="534"/>
        <v>46.564466176141295</v>
      </c>
      <c r="CY52" s="54">
        <f t="shared" si="534"/>
        <v>47.04376616808905</v>
      </c>
      <c r="CZ52" s="54">
        <f t="shared" si="534"/>
        <v>47.523066160036805</v>
      </c>
      <c r="DA52" s="54">
        <f t="shared" si="534"/>
        <v>48.00236615198456</v>
      </c>
      <c r="DB52" s="54">
        <f t="shared" si="534"/>
        <v>48.481666143932316</v>
      </c>
      <c r="DC52" s="54">
        <f t="shared" si="534"/>
        <v>48.960966135880071</v>
      </c>
      <c r="DD52" s="54">
        <f t="shared" si="534"/>
        <v>49.440266127827826</v>
      </c>
      <c r="DE52" s="54">
        <f t="shared" si="534"/>
        <v>49.919566119775581</v>
      </c>
      <c r="DF52" s="54">
        <f t="shared" si="534"/>
        <v>50.398866111723336</v>
      </c>
      <c r="DG52" s="54">
        <f t="shared" si="534"/>
        <v>50.878166103671091</v>
      </c>
      <c r="DH52" s="54">
        <f t="shared" si="534"/>
        <v>51.357466095618847</v>
      </c>
      <c r="DI52" s="54">
        <f t="shared" ref="DI52" si="535">DH52+($AV52-$AU52)</f>
        <v>51.836766087566602</v>
      </c>
      <c r="DJ52" s="54">
        <f t="shared" si="532"/>
        <v>52.316066079514357</v>
      </c>
      <c r="DK52" s="54">
        <f t="shared" si="532"/>
        <v>52.795366071462112</v>
      </c>
      <c r="DL52" s="54">
        <f t="shared" si="532"/>
        <v>53.274666063409867</v>
      </c>
      <c r="DM52" s="54">
        <f t="shared" si="532"/>
        <v>53.753966055357623</v>
      </c>
      <c r="DN52" s="54">
        <f t="shared" si="532"/>
        <v>54.233266047305378</v>
      </c>
      <c r="DO52" s="54">
        <f t="shared" si="532"/>
        <v>54.712566039253133</v>
      </c>
      <c r="DP52" s="54">
        <f t="shared" si="532"/>
        <v>55.191866031200888</v>
      </c>
      <c r="DQ52" s="54">
        <f t="shared" si="532"/>
        <v>55.671166023148643</v>
      </c>
      <c r="DR52" s="54">
        <f t="shared" si="532"/>
        <v>56.150466015096399</v>
      </c>
      <c r="DS52" s="54">
        <f t="shared" si="532"/>
        <v>56.629766007044154</v>
      </c>
      <c r="DT52" s="54">
        <f t="shared" si="532"/>
        <v>57.109065998991909</v>
      </c>
      <c r="DU52" s="54">
        <f t="shared" si="532"/>
        <v>57.588365990939664</v>
      </c>
      <c r="DV52" s="54">
        <f t="shared" si="532"/>
        <v>58.067665982887419</v>
      </c>
      <c r="DW52" s="54">
        <f t="shared" si="532"/>
        <v>58.546965974835175</v>
      </c>
      <c r="DX52" s="54">
        <f t="shared" si="532"/>
        <v>59.02626596678293</v>
      </c>
      <c r="DY52" s="54">
        <f t="shared" si="532"/>
        <v>59.505565958730685</v>
      </c>
      <c r="DZ52" s="54">
        <f t="shared" si="532"/>
        <v>59.98486595067844</v>
      </c>
      <c r="EA52" s="54">
        <f t="shared" si="532"/>
        <v>60.464165942626195</v>
      </c>
      <c r="EB52" s="54">
        <f t="shared" si="532"/>
        <v>60.94346593457395</v>
      </c>
      <c r="EC52" s="54">
        <f t="shared" si="532"/>
        <v>61.422765926521706</v>
      </c>
      <c r="ED52" s="54">
        <f t="shared" si="532"/>
        <v>61.902065918469461</v>
      </c>
      <c r="EE52" s="54">
        <f t="shared" si="532"/>
        <v>62.381365910417216</v>
      </c>
      <c r="EF52" s="54">
        <f t="shared" si="532"/>
        <v>62.860665902364971</v>
      </c>
      <c r="EG52" s="54">
        <f t="shared" si="532"/>
        <v>63.339965894312726</v>
      </c>
      <c r="EH52" s="54">
        <f t="shared" si="532"/>
        <v>63.819265886260482</v>
      </c>
      <c r="EI52" s="54">
        <f t="shared" si="532"/>
        <v>64.298565878208237</v>
      </c>
      <c r="EJ52" s="54">
        <f t="shared" si="532"/>
        <v>64.777865870155992</v>
      </c>
      <c r="EK52" s="54">
        <f t="shared" si="532"/>
        <v>65.257165862103747</v>
      </c>
      <c r="EL52" s="54">
        <f t="shared" si="532"/>
        <v>65.736465854051502</v>
      </c>
      <c r="EM52" s="54">
        <f t="shared" si="532"/>
        <v>66.215765845999258</v>
      </c>
      <c r="EN52" s="54">
        <f t="shared" si="532"/>
        <v>66.695065837947013</v>
      </c>
      <c r="EO52" s="54">
        <f t="shared" si="532"/>
        <v>67.174365829894768</v>
      </c>
      <c r="EP52" s="54">
        <f t="shared" si="532"/>
        <v>67.653665821842523</v>
      </c>
      <c r="EQ52" s="54">
        <f t="shared" si="532"/>
        <v>68.132965813790278</v>
      </c>
      <c r="ER52" s="54">
        <f t="shared" si="532"/>
        <v>68.612265805738033</v>
      </c>
      <c r="ES52" s="54">
        <f t="shared" si="532"/>
        <v>69.091565797685789</v>
      </c>
      <c r="ET52" s="54">
        <f t="shared" si="532"/>
        <v>69.570865789633544</v>
      </c>
      <c r="EU52" s="54">
        <f t="shared" si="532"/>
        <v>70.050165781581299</v>
      </c>
      <c r="EV52" s="54">
        <f t="shared" si="532"/>
        <v>70.529465773529054</v>
      </c>
      <c r="EW52" s="54">
        <f t="shared" si="532"/>
        <v>71.008765765476809</v>
      </c>
      <c r="EX52" s="54">
        <f t="shared" si="532"/>
        <v>71.488065757424565</v>
      </c>
      <c r="EY52" s="54">
        <f t="shared" si="532"/>
        <v>71.96736574937232</v>
      </c>
      <c r="EZ52" s="54">
        <f t="shared" si="532"/>
        <v>72.446665741320075</v>
      </c>
      <c r="FA52" s="54">
        <f t="shared" si="532"/>
        <v>72.92596573326783</v>
      </c>
      <c r="FB52" s="54">
        <f t="shared" si="532"/>
        <v>73.405265725215585</v>
      </c>
      <c r="FC52" s="54">
        <f t="shared" si="532"/>
        <v>73.884565717163341</v>
      </c>
      <c r="FD52" s="54">
        <f t="shared" si="532"/>
        <v>74.363865709111096</v>
      </c>
      <c r="FE52" s="54">
        <f t="shared" si="532"/>
        <v>74.843165701058851</v>
      </c>
      <c r="FF52" s="54">
        <f t="shared" si="532"/>
        <v>75.322465693006606</v>
      </c>
      <c r="FG52" s="54">
        <f t="shared" si="532"/>
        <v>75.801765684954361</v>
      </c>
      <c r="FH52" s="54">
        <f t="shared" si="532"/>
        <v>76.281065676902116</v>
      </c>
      <c r="FI52" s="54">
        <f t="shared" si="532"/>
        <v>76.760365668849872</v>
      </c>
      <c r="FJ52" s="54">
        <f t="shared" si="532"/>
        <v>77.239665660797627</v>
      </c>
      <c r="FK52" s="54">
        <f t="shared" si="532"/>
        <v>77.718965652745382</v>
      </c>
      <c r="FL52" s="54">
        <f t="shared" si="532"/>
        <v>78.198265644693137</v>
      </c>
      <c r="FM52" s="54">
        <f t="shared" si="532"/>
        <v>78.677565636640892</v>
      </c>
      <c r="FN52" s="54">
        <f t="shared" si="532"/>
        <v>79.156865628588648</v>
      </c>
      <c r="FO52" s="54">
        <f t="shared" si="532"/>
        <v>79.636165620536403</v>
      </c>
      <c r="FP52" s="54">
        <f t="shared" si="532"/>
        <v>80.115465612484158</v>
      </c>
      <c r="FQ52" s="54">
        <f t="shared" si="532"/>
        <v>80.594765604431913</v>
      </c>
      <c r="FR52" s="54">
        <f t="shared" si="532"/>
        <v>81.074065596379668</v>
      </c>
      <c r="FS52" s="54">
        <f t="shared" si="532"/>
        <v>81.553365588327424</v>
      </c>
      <c r="FT52" s="54">
        <f t="shared" si="532"/>
        <v>82.032665580275179</v>
      </c>
      <c r="FU52" s="54">
        <f t="shared" si="532"/>
        <v>82.511965572222934</v>
      </c>
      <c r="FV52" s="54">
        <f t="shared" ref="FV52:GR52" si="536">FU52+($AV52-$AU52)</f>
        <v>82.991265564170689</v>
      </c>
      <c r="FW52" s="54">
        <f t="shared" si="536"/>
        <v>83.470565556118444</v>
      </c>
      <c r="FX52" s="54">
        <f t="shared" si="536"/>
        <v>83.949865548066199</v>
      </c>
      <c r="FY52" s="54">
        <f t="shared" si="536"/>
        <v>84.429165540013955</v>
      </c>
      <c r="FZ52" s="54">
        <f t="shared" si="536"/>
        <v>84.90846553196171</v>
      </c>
      <c r="GA52" s="54">
        <f t="shared" si="536"/>
        <v>85.387765523909465</v>
      </c>
      <c r="GB52" s="54">
        <f t="shared" si="536"/>
        <v>85.86706551585722</v>
      </c>
      <c r="GC52" s="54">
        <f t="shared" si="536"/>
        <v>86.346365507804975</v>
      </c>
      <c r="GD52" s="54">
        <f t="shared" si="536"/>
        <v>86.825665499752731</v>
      </c>
      <c r="GE52" s="54">
        <f t="shared" si="536"/>
        <v>87.304965491700486</v>
      </c>
      <c r="GF52" s="54">
        <f t="shared" si="536"/>
        <v>87.784265483648241</v>
      </c>
      <c r="GG52" s="54">
        <f t="shared" si="536"/>
        <v>88.263565475595996</v>
      </c>
      <c r="GH52" s="54">
        <f t="shared" si="536"/>
        <v>88.742865467543751</v>
      </c>
      <c r="GI52" s="54">
        <f t="shared" si="536"/>
        <v>89.222165459491507</v>
      </c>
      <c r="GJ52" s="54">
        <f t="shared" si="536"/>
        <v>89.701465451439262</v>
      </c>
      <c r="GK52" s="54">
        <f t="shared" si="536"/>
        <v>90.180765443387017</v>
      </c>
      <c r="GL52" s="54">
        <f t="shared" si="536"/>
        <v>90.660065435334772</v>
      </c>
      <c r="GM52" s="54">
        <f t="shared" si="536"/>
        <v>91.139365427282527</v>
      </c>
      <c r="GN52" s="54">
        <f t="shared" si="536"/>
        <v>91.618665419230283</v>
      </c>
      <c r="GO52" s="54">
        <f t="shared" si="536"/>
        <v>92.097965411178038</v>
      </c>
      <c r="GP52" s="54">
        <f t="shared" si="536"/>
        <v>92.577265403125793</v>
      </c>
      <c r="GQ52" s="54">
        <f t="shared" si="536"/>
        <v>93.056565395073548</v>
      </c>
      <c r="GR52" s="54">
        <f t="shared" si="536"/>
        <v>93.535865387021303</v>
      </c>
    </row>
    <row r="53" spans="1:200" x14ac:dyDescent="0.25">
      <c r="A53" s="30" t="s">
        <v>74</v>
      </c>
      <c r="B53" s="54">
        <f t="shared" si="502"/>
        <v>0.74243491575328968</v>
      </c>
      <c r="C53" s="54">
        <f t="shared" si="502"/>
        <v>0.74243491575328968</v>
      </c>
      <c r="D53" s="54">
        <f t="shared" si="502"/>
        <v>0.74243491575328968</v>
      </c>
      <c r="E53" s="54">
        <f t="shared" si="502"/>
        <v>0.74243491575328968</v>
      </c>
      <c r="F53" s="54">
        <f t="shared" si="502"/>
        <v>0.74243491575328968</v>
      </c>
      <c r="G53" s="54">
        <f t="shared" si="502"/>
        <v>0.74243491575328968</v>
      </c>
      <c r="H53" s="68">
        <f>VLOOKUP(H$49,Data_Enersys_VRLA!$A$56:$E$75,5)</f>
        <v>0.74243491575328968</v>
      </c>
      <c r="I53" s="68">
        <f>VLOOKUP(I$49,Data_Enersys_VRLA!$A$56:$E$75,5)</f>
        <v>0.71255074304372334</v>
      </c>
      <c r="J53" s="68">
        <f>VLOOKUP(J$49,Data_Enersys_VRLA!$A$56:$E$75,5)</f>
        <v>0.82652825073561009</v>
      </c>
      <c r="K53" s="69">
        <f t="shared" si="503"/>
        <v>0.99248837373916277</v>
      </c>
      <c r="L53" s="68">
        <f>VLOOKUP(L$49,Data_Enersys_VRLA!$A$56:$E$75,5)</f>
        <v>1.1584484967427155</v>
      </c>
      <c r="M53" s="69">
        <f t="shared" si="504"/>
        <v>1.3654554379547426</v>
      </c>
      <c r="N53" s="69">
        <f t="shared" si="505"/>
        <v>1.5724623791667698</v>
      </c>
      <c r="O53" s="68">
        <f>VLOOKUP(O$49,Data_Enersys_VRLA!$A$56:$E$75,5)</f>
        <v>1.7794693203787968</v>
      </c>
      <c r="P53" s="54">
        <f t="shared" si="506"/>
        <v>2.9149425418219543</v>
      </c>
      <c r="Q53" s="68">
        <f>VLOOKUP(Q$49,Data_Enersys_VRLA!$A$56:$E$75,5)</f>
        <v>4.0504157632651117</v>
      </c>
      <c r="R53" s="68">
        <f>VLOOKUP(R$49,Data_Enersys_VRLA!$A$56:$E$75,5)</f>
        <v>6.2339567290062341</v>
      </c>
      <c r="S53" s="54">
        <f t="shared" si="507"/>
        <v>6.7776157460707314</v>
      </c>
      <c r="T53" s="68">
        <f>VLOOKUP(T$49,Data_Enersys_VRLA!$A$56:$E$75,5)</f>
        <v>7.3212747631352277</v>
      </c>
      <c r="U53" s="54">
        <f t="shared" si="508"/>
        <v>7.8395951003483404</v>
      </c>
      <c r="V53" s="68">
        <f>VLOOKUP(V$49,Data_Enersys_VRLA!$A$56:$E$75,5)</f>
        <v>8.3579154375614539</v>
      </c>
      <c r="W53" s="54">
        <f t="shared" si="509"/>
        <v>8.8441607923262815</v>
      </c>
      <c r="X53" s="68">
        <f>VLOOKUP(X$49,Data_Enersys_VRLA!$A$56:$E$75,5)</f>
        <v>9.330406147091109</v>
      </c>
      <c r="Y53" s="54">
        <f t="shared" si="510"/>
        <v>9.8487620441517265</v>
      </c>
      <c r="Z53" s="68">
        <f>VLOOKUP(Z$49,Data_Enersys_VRLA!$A$56:$E$75,5)</f>
        <v>10.367117941212344</v>
      </c>
      <c r="AA53" s="54">
        <f t="shared" si="511"/>
        <v>10.854157252081329</v>
      </c>
      <c r="AB53" s="68">
        <f>VLOOKUP(AB$49,Data_Enersys_VRLA!$A$56:$E$75,5)</f>
        <v>11.341196562950312</v>
      </c>
      <c r="AC53" s="54">
        <f t="shared" si="512"/>
        <v>11.814380714849694</v>
      </c>
      <c r="AD53" s="54">
        <f t="shared" si="513"/>
        <v>12.287564866749074</v>
      </c>
      <c r="AE53" s="54">
        <f t="shared" si="514"/>
        <v>12.760749018648454</v>
      </c>
      <c r="AF53" s="54">
        <f t="shared" si="515"/>
        <v>13.233933170547836</v>
      </c>
      <c r="AG53" s="54">
        <f t="shared" si="516"/>
        <v>13.707117322447218</v>
      </c>
      <c r="AH53" s="54">
        <f t="shared" si="517"/>
        <v>14.180301474346598</v>
      </c>
      <c r="AI53" s="54">
        <f t="shared" si="518"/>
        <v>14.653485626245978</v>
      </c>
      <c r="AJ53" s="54">
        <f t="shared" si="519"/>
        <v>15.126669778145359</v>
      </c>
      <c r="AK53" s="54">
        <f t="shared" si="520"/>
        <v>15.599853930044741</v>
      </c>
      <c r="AL53" s="54">
        <f t="shared" si="521"/>
        <v>16.073038081944119</v>
      </c>
      <c r="AM53" s="54">
        <f t="shared" si="522"/>
        <v>16.546222233843501</v>
      </c>
      <c r="AN53" s="54">
        <f t="shared" si="523"/>
        <v>17.019406385742883</v>
      </c>
      <c r="AO53" s="54">
        <f t="shared" si="524"/>
        <v>17.492590537642265</v>
      </c>
      <c r="AP53" s="54">
        <f t="shared" si="525"/>
        <v>17.965774689541647</v>
      </c>
      <c r="AQ53" s="54">
        <f t="shared" si="526"/>
        <v>18.438958841441028</v>
      </c>
      <c r="AR53" s="54">
        <f t="shared" si="527"/>
        <v>18.912142993340407</v>
      </c>
      <c r="AS53" s="54">
        <f t="shared" si="528"/>
        <v>19.385327145239785</v>
      </c>
      <c r="AT53" s="54">
        <f t="shared" si="529"/>
        <v>19.858511297139167</v>
      </c>
      <c r="AU53" s="54">
        <f t="shared" si="530"/>
        <v>20.331695449038548</v>
      </c>
      <c r="AV53" s="68">
        <f>VLOOKUP(AV$49,Data_Enersys_VRLA!$A$56:$E$75,5)</f>
        <v>20.80487960093793</v>
      </c>
      <c r="AW53" s="54">
        <f t="shared" ref="AW53" si="537">AV53+($AV53-$AU53)</f>
        <v>21.278063752837312</v>
      </c>
      <c r="AX53" s="54">
        <f t="shared" si="534"/>
        <v>21.751247904736694</v>
      </c>
      <c r="AY53" s="54">
        <f t="shared" si="534"/>
        <v>22.224432056636076</v>
      </c>
      <c r="AZ53" s="54">
        <f t="shared" si="534"/>
        <v>22.697616208535457</v>
      </c>
      <c r="BA53" s="54">
        <f t="shared" si="534"/>
        <v>23.170800360434839</v>
      </c>
      <c r="BB53" s="54">
        <f t="shared" si="534"/>
        <v>23.643984512334221</v>
      </c>
      <c r="BC53" s="54">
        <f t="shared" si="534"/>
        <v>24.117168664233603</v>
      </c>
      <c r="BD53" s="54">
        <f t="shared" si="534"/>
        <v>24.590352816132985</v>
      </c>
      <c r="BE53" s="54">
        <f t="shared" si="534"/>
        <v>25.063536968032366</v>
      </c>
      <c r="BF53" s="54">
        <f t="shared" si="534"/>
        <v>25.536721119931748</v>
      </c>
      <c r="BG53" s="54">
        <f t="shared" si="534"/>
        <v>26.00990527183113</v>
      </c>
      <c r="BH53" s="54">
        <f t="shared" si="534"/>
        <v>26.483089423730512</v>
      </c>
      <c r="BI53" s="54">
        <f t="shared" si="534"/>
        <v>26.956273575629893</v>
      </c>
      <c r="BJ53" s="54">
        <f t="shared" si="534"/>
        <v>27.429457727529275</v>
      </c>
      <c r="BK53" s="54">
        <f t="shared" si="534"/>
        <v>27.902641879428657</v>
      </c>
      <c r="BL53" s="54">
        <f t="shared" si="534"/>
        <v>28.375826031328039</v>
      </c>
      <c r="BM53" s="54">
        <f t="shared" si="534"/>
        <v>28.849010183227421</v>
      </c>
      <c r="BN53" s="54">
        <f t="shared" si="534"/>
        <v>29.322194335126802</v>
      </c>
      <c r="BO53" s="54">
        <f t="shared" si="534"/>
        <v>29.795378487026184</v>
      </c>
      <c r="BP53" s="54">
        <f t="shared" si="534"/>
        <v>30.268562638925566</v>
      </c>
      <c r="BQ53" s="54">
        <f t="shared" si="534"/>
        <v>30.741746790824948</v>
      </c>
      <c r="BR53" s="54">
        <f t="shared" si="534"/>
        <v>31.21493094272433</v>
      </c>
      <c r="BS53" s="54">
        <f t="shared" si="534"/>
        <v>31.688115094623711</v>
      </c>
      <c r="BT53" s="54">
        <f t="shared" si="534"/>
        <v>32.161299246523093</v>
      </c>
      <c r="BU53" s="54">
        <f t="shared" si="534"/>
        <v>32.634483398422475</v>
      </c>
      <c r="BV53" s="54">
        <f t="shared" si="534"/>
        <v>33.107667550321857</v>
      </c>
      <c r="BW53" s="54">
        <f t="shared" si="534"/>
        <v>33.580851702221238</v>
      </c>
      <c r="BX53" s="54">
        <f t="shared" si="534"/>
        <v>34.05403585412062</v>
      </c>
      <c r="BY53" s="54">
        <f t="shared" si="534"/>
        <v>34.527220006020002</v>
      </c>
      <c r="BZ53" s="54">
        <f t="shared" si="534"/>
        <v>35.000404157919384</v>
      </c>
      <c r="CA53" s="54">
        <f t="shared" si="534"/>
        <v>35.473588309818766</v>
      </c>
      <c r="CB53" s="54">
        <f t="shared" si="534"/>
        <v>35.946772461718147</v>
      </c>
      <c r="CC53" s="54">
        <f t="shared" si="534"/>
        <v>36.419956613617529</v>
      </c>
      <c r="CD53" s="54">
        <f t="shared" si="534"/>
        <v>36.893140765516911</v>
      </c>
      <c r="CE53" s="54">
        <f t="shared" si="534"/>
        <v>37.366324917416293</v>
      </c>
      <c r="CF53" s="54">
        <f t="shared" si="534"/>
        <v>37.839509069315675</v>
      </c>
      <c r="CG53" s="54">
        <f t="shared" si="534"/>
        <v>38.312693221215056</v>
      </c>
      <c r="CH53" s="54">
        <f t="shared" si="534"/>
        <v>38.785877373114438</v>
      </c>
      <c r="CI53" s="54">
        <f t="shared" si="534"/>
        <v>39.25906152501382</v>
      </c>
      <c r="CJ53" s="54">
        <f t="shared" si="534"/>
        <v>39.732245676913202</v>
      </c>
      <c r="CK53" s="54">
        <f t="shared" si="534"/>
        <v>40.205429828812584</v>
      </c>
      <c r="CL53" s="54">
        <f t="shared" si="534"/>
        <v>40.678613980711965</v>
      </c>
      <c r="CM53" s="54">
        <f t="shared" si="534"/>
        <v>41.151798132611347</v>
      </c>
      <c r="CN53" s="54">
        <f t="shared" si="534"/>
        <v>41.624982284510729</v>
      </c>
      <c r="CO53" s="54">
        <f t="shared" si="534"/>
        <v>42.098166436410111</v>
      </c>
      <c r="CP53" s="54">
        <f t="shared" si="534"/>
        <v>42.571350588309492</v>
      </c>
      <c r="CQ53" s="54">
        <f t="shared" si="534"/>
        <v>43.044534740208874</v>
      </c>
      <c r="CR53" s="54">
        <f t="shared" si="534"/>
        <v>43.517718892108256</v>
      </c>
      <c r="CS53" s="54">
        <f t="shared" si="534"/>
        <v>43.990903044007638</v>
      </c>
      <c r="CT53" s="54">
        <f t="shared" si="534"/>
        <v>44.46408719590702</v>
      </c>
      <c r="CU53" s="54">
        <f t="shared" si="534"/>
        <v>44.937271347806401</v>
      </c>
      <c r="CV53" s="54">
        <f t="shared" si="534"/>
        <v>45.410455499705783</v>
      </c>
      <c r="CW53" s="54">
        <f t="shared" si="534"/>
        <v>45.883639651605165</v>
      </c>
      <c r="CX53" s="54">
        <f t="shared" si="534"/>
        <v>46.356823803504547</v>
      </c>
      <c r="CY53" s="54">
        <f t="shared" si="534"/>
        <v>46.830007955403929</v>
      </c>
      <c r="CZ53" s="54">
        <f t="shared" si="534"/>
        <v>47.30319210730331</v>
      </c>
      <c r="DA53" s="54">
        <f t="shared" si="534"/>
        <v>47.776376259202692</v>
      </c>
      <c r="DB53" s="54">
        <f t="shared" si="534"/>
        <v>48.249560411102074</v>
      </c>
      <c r="DC53" s="54">
        <f t="shared" si="534"/>
        <v>48.722744563001456</v>
      </c>
      <c r="DD53" s="54">
        <f t="shared" si="534"/>
        <v>49.195928714900838</v>
      </c>
      <c r="DE53" s="54">
        <f t="shared" si="534"/>
        <v>49.669112866800219</v>
      </c>
      <c r="DF53" s="54">
        <f t="shared" si="534"/>
        <v>50.142297018699601</v>
      </c>
      <c r="DG53" s="54">
        <f t="shared" si="534"/>
        <v>50.615481170598983</v>
      </c>
      <c r="DH53" s="54">
        <f t="shared" si="534"/>
        <v>51.088665322498365</v>
      </c>
      <c r="DI53" s="54">
        <f t="shared" ref="DI53" si="538">DH53+($AV53-$AU53)</f>
        <v>51.561849474397746</v>
      </c>
      <c r="DJ53" s="54">
        <f t="shared" si="532"/>
        <v>52.035033626297128</v>
      </c>
      <c r="DK53" s="54">
        <f t="shared" si="532"/>
        <v>52.50821777819651</v>
      </c>
      <c r="DL53" s="54">
        <f t="shared" si="532"/>
        <v>52.981401930095892</v>
      </c>
      <c r="DM53" s="54">
        <f t="shared" si="532"/>
        <v>53.454586081995274</v>
      </c>
      <c r="DN53" s="54">
        <f t="shared" si="532"/>
        <v>53.927770233894655</v>
      </c>
      <c r="DO53" s="54">
        <f t="shared" si="532"/>
        <v>54.400954385794037</v>
      </c>
      <c r="DP53" s="54">
        <f t="shared" si="532"/>
        <v>54.874138537693419</v>
      </c>
      <c r="DQ53" s="54">
        <f t="shared" si="532"/>
        <v>55.347322689592801</v>
      </c>
      <c r="DR53" s="54">
        <f t="shared" si="532"/>
        <v>55.820506841492183</v>
      </c>
      <c r="DS53" s="54">
        <f t="shared" si="532"/>
        <v>56.293690993391564</v>
      </c>
      <c r="DT53" s="54">
        <f t="shared" si="532"/>
        <v>56.766875145290946</v>
      </c>
      <c r="DU53" s="54">
        <f t="shared" si="532"/>
        <v>57.240059297190328</v>
      </c>
      <c r="DV53" s="54">
        <f t="shared" si="532"/>
        <v>57.71324344908971</v>
      </c>
      <c r="DW53" s="54">
        <f t="shared" si="532"/>
        <v>58.186427600989092</v>
      </c>
      <c r="DX53" s="54">
        <f t="shared" si="532"/>
        <v>58.659611752888473</v>
      </c>
      <c r="DY53" s="54">
        <f t="shared" si="532"/>
        <v>59.132795904787855</v>
      </c>
      <c r="DZ53" s="54">
        <f t="shared" si="532"/>
        <v>59.605980056687237</v>
      </c>
      <c r="EA53" s="54">
        <f t="shared" si="532"/>
        <v>60.079164208586619</v>
      </c>
      <c r="EB53" s="54">
        <f t="shared" si="532"/>
        <v>60.552348360486</v>
      </c>
      <c r="EC53" s="54">
        <f t="shared" si="532"/>
        <v>61.025532512385382</v>
      </c>
      <c r="ED53" s="54">
        <f t="shared" si="532"/>
        <v>61.498716664284764</v>
      </c>
      <c r="EE53" s="54">
        <f t="shared" si="532"/>
        <v>61.971900816184146</v>
      </c>
      <c r="EF53" s="54">
        <f t="shared" si="532"/>
        <v>62.445084968083528</v>
      </c>
      <c r="EG53" s="54">
        <f t="shared" si="532"/>
        <v>62.918269119982909</v>
      </c>
      <c r="EH53" s="54">
        <f t="shared" si="532"/>
        <v>63.391453271882291</v>
      </c>
      <c r="EI53" s="54">
        <f t="shared" si="532"/>
        <v>63.864637423781673</v>
      </c>
      <c r="EJ53" s="54">
        <f t="shared" si="532"/>
        <v>64.337821575681062</v>
      </c>
      <c r="EK53" s="54">
        <f t="shared" si="532"/>
        <v>64.811005727580437</v>
      </c>
      <c r="EL53" s="54">
        <f t="shared" si="532"/>
        <v>65.284189879479811</v>
      </c>
      <c r="EM53" s="54">
        <f t="shared" si="532"/>
        <v>65.757374031379186</v>
      </c>
      <c r="EN53" s="54">
        <f t="shared" si="532"/>
        <v>66.230558183278561</v>
      </c>
      <c r="EO53" s="54">
        <f t="shared" si="532"/>
        <v>66.703742335177935</v>
      </c>
      <c r="EP53" s="54">
        <f t="shared" si="532"/>
        <v>67.17692648707731</v>
      </c>
      <c r="EQ53" s="54">
        <f t="shared" si="532"/>
        <v>67.650110638976685</v>
      </c>
      <c r="ER53" s="54">
        <f t="shared" si="532"/>
        <v>68.123294790876059</v>
      </c>
      <c r="ES53" s="54">
        <f t="shared" si="532"/>
        <v>68.596478942775434</v>
      </c>
      <c r="ET53" s="54">
        <f t="shared" si="532"/>
        <v>69.069663094674809</v>
      </c>
      <c r="EU53" s="54">
        <f t="shared" si="532"/>
        <v>69.542847246574183</v>
      </c>
      <c r="EV53" s="54">
        <f t="shared" si="532"/>
        <v>70.016031398473558</v>
      </c>
      <c r="EW53" s="54">
        <f t="shared" si="532"/>
        <v>70.489215550372933</v>
      </c>
      <c r="EX53" s="54">
        <f t="shared" si="532"/>
        <v>70.962399702272307</v>
      </c>
      <c r="EY53" s="54">
        <f t="shared" si="532"/>
        <v>71.435583854171682</v>
      </c>
      <c r="EZ53" s="54">
        <f t="shared" si="532"/>
        <v>71.908768006071057</v>
      </c>
      <c r="FA53" s="54">
        <f t="shared" si="532"/>
        <v>72.381952157970431</v>
      </c>
      <c r="FB53" s="54">
        <f t="shared" si="532"/>
        <v>72.855136309869806</v>
      </c>
      <c r="FC53" s="54">
        <f t="shared" si="532"/>
        <v>73.328320461769181</v>
      </c>
      <c r="FD53" s="54">
        <f t="shared" si="532"/>
        <v>73.801504613668556</v>
      </c>
      <c r="FE53" s="54">
        <f t="shared" si="532"/>
        <v>74.27468876556793</v>
      </c>
      <c r="FF53" s="54">
        <f t="shared" si="532"/>
        <v>74.747872917467305</v>
      </c>
      <c r="FG53" s="54">
        <f t="shared" si="532"/>
        <v>75.22105706936668</v>
      </c>
      <c r="FH53" s="54">
        <f t="shared" si="532"/>
        <v>75.694241221266054</v>
      </c>
      <c r="FI53" s="54">
        <f t="shared" si="532"/>
        <v>76.167425373165429</v>
      </c>
      <c r="FJ53" s="54">
        <f t="shared" si="532"/>
        <v>76.640609525064804</v>
      </c>
      <c r="FK53" s="54">
        <f t="shared" si="532"/>
        <v>77.113793676964178</v>
      </c>
      <c r="FL53" s="54">
        <f t="shared" si="532"/>
        <v>77.586977828863553</v>
      </c>
      <c r="FM53" s="54">
        <f t="shared" si="532"/>
        <v>78.060161980762928</v>
      </c>
      <c r="FN53" s="54">
        <f t="shared" si="532"/>
        <v>78.533346132662302</v>
      </c>
      <c r="FO53" s="54">
        <f t="shared" si="532"/>
        <v>79.006530284561677</v>
      </c>
      <c r="FP53" s="54">
        <f t="shared" si="532"/>
        <v>79.479714436461052</v>
      </c>
      <c r="FQ53" s="54">
        <f t="shared" si="532"/>
        <v>79.952898588360426</v>
      </c>
      <c r="FR53" s="54">
        <f t="shared" si="532"/>
        <v>80.426082740259801</v>
      </c>
      <c r="FS53" s="54">
        <f t="shared" si="532"/>
        <v>80.899266892159176</v>
      </c>
      <c r="FT53" s="54">
        <f t="shared" si="532"/>
        <v>81.37245104405855</v>
      </c>
      <c r="FU53" s="54">
        <f t="shared" si="532"/>
        <v>81.845635195957925</v>
      </c>
      <c r="FV53" s="54">
        <f t="shared" ref="FV53:GR53" si="539">FU53+($AV53-$AU53)</f>
        <v>82.3188193478573</v>
      </c>
      <c r="FW53" s="54">
        <f t="shared" si="539"/>
        <v>82.792003499756675</v>
      </c>
      <c r="FX53" s="54">
        <f t="shared" si="539"/>
        <v>83.265187651656049</v>
      </c>
      <c r="FY53" s="54">
        <f t="shared" si="539"/>
        <v>83.738371803555424</v>
      </c>
      <c r="FZ53" s="54">
        <f t="shared" si="539"/>
        <v>84.211555955454799</v>
      </c>
      <c r="GA53" s="54">
        <f t="shared" si="539"/>
        <v>84.684740107354173</v>
      </c>
      <c r="GB53" s="54">
        <f t="shared" si="539"/>
        <v>85.157924259253548</v>
      </c>
      <c r="GC53" s="54">
        <f t="shared" si="539"/>
        <v>85.631108411152923</v>
      </c>
      <c r="GD53" s="54">
        <f t="shared" si="539"/>
        <v>86.104292563052297</v>
      </c>
      <c r="GE53" s="54">
        <f t="shared" si="539"/>
        <v>86.577476714951672</v>
      </c>
      <c r="GF53" s="54">
        <f t="shared" si="539"/>
        <v>87.050660866851047</v>
      </c>
      <c r="GG53" s="54">
        <f t="shared" si="539"/>
        <v>87.523845018750421</v>
      </c>
      <c r="GH53" s="54">
        <f t="shared" si="539"/>
        <v>87.997029170649796</v>
      </c>
      <c r="GI53" s="54">
        <f t="shared" si="539"/>
        <v>88.470213322549171</v>
      </c>
      <c r="GJ53" s="54">
        <f t="shared" si="539"/>
        <v>88.943397474448545</v>
      </c>
      <c r="GK53" s="54">
        <f t="shared" si="539"/>
        <v>89.41658162634792</v>
      </c>
      <c r="GL53" s="54">
        <f t="shared" si="539"/>
        <v>89.889765778247295</v>
      </c>
      <c r="GM53" s="54">
        <f t="shared" si="539"/>
        <v>90.362949930146669</v>
      </c>
      <c r="GN53" s="54">
        <f t="shared" si="539"/>
        <v>90.836134082046044</v>
      </c>
      <c r="GO53" s="54">
        <f t="shared" si="539"/>
        <v>91.309318233945419</v>
      </c>
      <c r="GP53" s="54">
        <f t="shared" si="539"/>
        <v>91.782502385844793</v>
      </c>
      <c r="GQ53" s="54">
        <f t="shared" si="539"/>
        <v>92.255686537744168</v>
      </c>
      <c r="GR53" s="54">
        <f t="shared" si="539"/>
        <v>92.728870689643543</v>
      </c>
    </row>
    <row r="54" spans="1:200" x14ac:dyDescent="0.25">
      <c r="A54" s="30" t="s">
        <v>75</v>
      </c>
      <c r="B54" s="54">
        <f t="shared" si="502"/>
        <v>0.72961335484284706</v>
      </c>
      <c r="C54" s="54">
        <f t="shared" si="502"/>
        <v>0.72961335484284706</v>
      </c>
      <c r="D54" s="54">
        <f t="shared" si="502"/>
        <v>0.72961335484284706</v>
      </c>
      <c r="E54" s="54">
        <f t="shared" si="502"/>
        <v>0.72961335484284706</v>
      </c>
      <c r="F54" s="54">
        <f t="shared" si="502"/>
        <v>0.72961335484284706</v>
      </c>
      <c r="G54" s="54">
        <f t="shared" si="502"/>
        <v>0.72961335484284706</v>
      </c>
      <c r="H54" s="68">
        <f>VLOOKUP(H$49,Data_Enersys_VRLA!$A$81:$E$100,5)</f>
        <v>0.72961335484284706</v>
      </c>
      <c r="I54" s="68">
        <f>VLOOKUP(I$49,Data_Enersys_VRLA!$A$81:$E$100,5)</f>
        <v>0.70024527011961291</v>
      </c>
      <c r="J54" s="68">
        <f>VLOOKUP(J$49,Data_Enersys_VRLA!$A$81:$E$100,5)</f>
        <v>0.81558085668613189</v>
      </c>
      <c r="K54" s="69">
        <f t="shared" si="503"/>
        <v>0.9839251104380129</v>
      </c>
      <c r="L54" s="68">
        <f>VLOOKUP(L$49,Data_Enersys_VRLA!$A$81:$E$100,5)</f>
        <v>1.152269364189894</v>
      </c>
      <c r="M54" s="69">
        <f t="shared" si="504"/>
        <v>1.364340488114733</v>
      </c>
      <c r="N54" s="69">
        <f t="shared" si="505"/>
        <v>1.5764116120395721</v>
      </c>
      <c r="O54" s="68">
        <f>VLOOKUP(O$49,Data_Enersys_VRLA!$A$81:$E$100,5)</f>
        <v>1.7884827359644111</v>
      </c>
      <c r="P54" s="54">
        <f t="shared" si="506"/>
        <v>2.9167314577807657</v>
      </c>
      <c r="Q54" s="68">
        <f>VLOOKUP(Q$49,Data_Enersys_VRLA!$A$81:$E$100,5)</f>
        <v>4.0449801795971201</v>
      </c>
      <c r="R54" s="68">
        <f>VLOOKUP(R$49,Data_Enersys_VRLA!$A$81:$E$100,5)</f>
        <v>6.2274664044575552</v>
      </c>
      <c r="S54" s="54">
        <f t="shared" si="507"/>
        <v>6.7661745709331225</v>
      </c>
      <c r="T54" s="68">
        <f>VLOOKUP(T$49,Data_Enersys_VRLA!$A$81:$E$100,5)</f>
        <v>7.3048827374086898</v>
      </c>
      <c r="U54" s="54">
        <f t="shared" si="508"/>
        <v>7.8245977147737342</v>
      </c>
      <c r="V54" s="68">
        <f>VLOOKUP(V$49,Data_Enersys_VRLA!$A$81:$E$100,5)</f>
        <v>8.3443126921387787</v>
      </c>
      <c r="W54" s="54">
        <f t="shared" si="509"/>
        <v>8.806867896258435</v>
      </c>
      <c r="X54" s="68">
        <f>VLOOKUP(X$49,Data_Enersys_VRLA!$A$81:$E$100,5)</f>
        <v>9.2694231003780931</v>
      </c>
      <c r="Y54" s="54">
        <f t="shared" si="510"/>
        <v>9.7717071107434101</v>
      </c>
      <c r="Z54" s="68">
        <f>VLOOKUP(Z$49,Data_Enersys_VRLA!$A$81:$E$100,5)</f>
        <v>10.273991121108725</v>
      </c>
      <c r="AA54" s="54">
        <f t="shared" si="511"/>
        <v>10.755305336413372</v>
      </c>
      <c r="AB54" s="68">
        <f>VLOOKUP(AB$49,Data_Enersys_VRLA!$A$81:$E$100,5)</f>
        <v>11.23661955171802</v>
      </c>
      <c r="AC54" s="54">
        <f t="shared" si="512"/>
        <v>11.703884919215204</v>
      </c>
      <c r="AD54" s="54">
        <f t="shared" si="513"/>
        <v>12.17115028671239</v>
      </c>
      <c r="AE54" s="54">
        <f t="shared" si="514"/>
        <v>12.638415654209574</v>
      </c>
      <c r="AF54" s="54">
        <f t="shared" si="515"/>
        <v>13.10568102170676</v>
      </c>
      <c r="AG54" s="54">
        <f t="shared" si="516"/>
        <v>13.572946389203944</v>
      </c>
      <c r="AH54" s="54">
        <f t="shared" si="517"/>
        <v>14.04021175670113</v>
      </c>
      <c r="AI54" s="54">
        <f t="shared" si="518"/>
        <v>14.507477124198314</v>
      </c>
      <c r="AJ54" s="54">
        <f t="shared" si="519"/>
        <v>14.974742491695498</v>
      </c>
      <c r="AK54" s="54">
        <f t="shared" si="520"/>
        <v>15.442007859192683</v>
      </c>
      <c r="AL54" s="54">
        <f t="shared" si="521"/>
        <v>15.909273226689869</v>
      </c>
      <c r="AM54" s="54">
        <f t="shared" si="522"/>
        <v>16.376538594187053</v>
      </c>
      <c r="AN54" s="54">
        <f t="shared" si="523"/>
        <v>16.843803961684237</v>
      </c>
      <c r="AO54" s="54">
        <f t="shared" si="524"/>
        <v>17.311069329181421</v>
      </c>
      <c r="AP54" s="54">
        <f t="shared" si="525"/>
        <v>17.778334696678609</v>
      </c>
      <c r="AQ54" s="54">
        <f t="shared" si="526"/>
        <v>18.245600064175793</v>
      </c>
      <c r="AR54" s="54">
        <f t="shared" si="527"/>
        <v>18.712865431672977</v>
      </c>
      <c r="AS54" s="54">
        <f t="shared" si="528"/>
        <v>19.180130799170165</v>
      </c>
      <c r="AT54" s="54">
        <f t="shared" si="529"/>
        <v>19.647396166667349</v>
      </c>
      <c r="AU54" s="54">
        <f t="shared" si="530"/>
        <v>20.114661534164533</v>
      </c>
      <c r="AV54" s="68">
        <f>VLOOKUP(AV$49,Data_Enersys_VRLA!$A$81:$E$100,5)</f>
        <v>20.581926901661717</v>
      </c>
      <c r="AW54" s="54">
        <f t="shared" ref="AW54" si="540">AV54+($AV54-$AU54)</f>
        <v>21.049192269158901</v>
      </c>
      <c r="AX54" s="54">
        <f t="shared" si="534"/>
        <v>21.516457636656085</v>
      </c>
      <c r="AY54" s="54">
        <f t="shared" si="534"/>
        <v>21.983723004153269</v>
      </c>
      <c r="AZ54" s="54">
        <f t="shared" si="534"/>
        <v>22.450988371650453</v>
      </c>
      <c r="BA54" s="54">
        <f t="shared" si="534"/>
        <v>22.918253739147637</v>
      </c>
      <c r="BB54" s="54">
        <f t="shared" si="534"/>
        <v>23.385519106644821</v>
      </c>
      <c r="BC54" s="54">
        <f t="shared" si="534"/>
        <v>23.852784474142005</v>
      </c>
      <c r="BD54" s="54">
        <f t="shared" si="534"/>
        <v>24.320049841639189</v>
      </c>
      <c r="BE54" s="54">
        <f t="shared" si="534"/>
        <v>24.787315209136374</v>
      </c>
      <c r="BF54" s="54">
        <f t="shared" si="534"/>
        <v>25.254580576633558</v>
      </c>
      <c r="BG54" s="54">
        <f t="shared" si="534"/>
        <v>25.721845944130742</v>
      </c>
      <c r="BH54" s="54">
        <f t="shared" si="534"/>
        <v>26.189111311627926</v>
      </c>
      <c r="BI54" s="54">
        <f t="shared" si="534"/>
        <v>26.65637667912511</v>
      </c>
      <c r="BJ54" s="54">
        <f t="shared" si="534"/>
        <v>27.123642046622294</v>
      </c>
      <c r="BK54" s="54">
        <f t="shared" si="534"/>
        <v>27.590907414119478</v>
      </c>
      <c r="BL54" s="54">
        <f t="shared" si="534"/>
        <v>28.058172781616662</v>
      </c>
      <c r="BM54" s="54">
        <f t="shared" si="534"/>
        <v>28.525438149113846</v>
      </c>
      <c r="BN54" s="54">
        <f t="shared" si="534"/>
        <v>28.99270351661103</v>
      </c>
      <c r="BO54" s="54">
        <f t="shared" si="534"/>
        <v>29.459968884108214</v>
      </c>
      <c r="BP54" s="54">
        <f t="shared" si="534"/>
        <v>29.927234251605398</v>
      </c>
      <c r="BQ54" s="54">
        <f t="shared" si="534"/>
        <v>30.394499619102582</v>
      </c>
      <c r="BR54" s="54">
        <f t="shared" si="534"/>
        <v>30.861764986599766</v>
      </c>
      <c r="BS54" s="54">
        <f t="shared" si="534"/>
        <v>31.32903035409695</v>
      </c>
      <c r="BT54" s="54">
        <f t="shared" si="534"/>
        <v>31.796295721594134</v>
      </c>
      <c r="BU54" s="54">
        <f t="shared" si="534"/>
        <v>32.263561089091318</v>
      </c>
      <c r="BV54" s="54">
        <f t="shared" si="534"/>
        <v>32.730826456588503</v>
      </c>
      <c r="BW54" s="54">
        <f t="shared" si="534"/>
        <v>33.198091824085687</v>
      </c>
      <c r="BX54" s="54">
        <f t="shared" si="534"/>
        <v>33.665357191582871</v>
      </c>
      <c r="BY54" s="54">
        <f t="shared" si="534"/>
        <v>34.132622559080055</v>
      </c>
      <c r="BZ54" s="54">
        <f t="shared" si="534"/>
        <v>34.599887926577239</v>
      </c>
      <c r="CA54" s="54">
        <f t="shared" si="534"/>
        <v>35.067153294074423</v>
      </c>
      <c r="CB54" s="54">
        <f t="shared" si="534"/>
        <v>35.534418661571607</v>
      </c>
      <c r="CC54" s="54">
        <f t="shared" si="534"/>
        <v>36.001684029068791</v>
      </c>
      <c r="CD54" s="54">
        <f t="shared" si="534"/>
        <v>36.468949396565975</v>
      </c>
      <c r="CE54" s="54">
        <f t="shared" si="534"/>
        <v>36.936214764063159</v>
      </c>
      <c r="CF54" s="54">
        <f t="shared" si="534"/>
        <v>37.403480131560343</v>
      </c>
      <c r="CG54" s="54">
        <f t="shared" si="534"/>
        <v>37.870745499057527</v>
      </c>
      <c r="CH54" s="54">
        <f t="shared" si="534"/>
        <v>38.338010866554711</v>
      </c>
      <c r="CI54" s="54">
        <f t="shared" si="534"/>
        <v>38.805276234051895</v>
      </c>
      <c r="CJ54" s="54">
        <f t="shared" si="534"/>
        <v>39.272541601549079</v>
      </c>
      <c r="CK54" s="54">
        <f t="shared" si="534"/>
        <v>39.739806969046263</v>
      </c>
      <c r="CL54" s="54">
        <f t="shared" si="534"/>
        <v>40.207072336543447</v>
      </c>
      <c r="CM54" s="54">
        <f t="shared" si="534"/>
        <v>40.674337704040632</v>
      </c>
      <c r="CN54" s="54">
        <f t="shared" si="534"/>
        <v>41.141603071537816</v>
      </c>
      <c r="CO54" s="54">
        <f t="shared" si="534"/>
        <v>41.608868439035</v>
      </c>
      <c r="CP54" s="54">
        <f t="shared" si="534"/>
        <v>42.076133806532184</v>
      </c>
      <c r="CQ54" s="54">
        <f t="shared" si="534"/>
        <v>42.543399174029368</v>
      </c>
      <c r="CR54" s="54">
        <f t="shared" si="534"/>
        <v>43.010664541526552</v>
      </c>
      <c r="CS54" s="54">
        <f t="shared" si="534"/>
        <v>43.477929909023736</v>
      </c>
      <c r="CT54" s="54">
        <f t="shared" si="534"/>
        <v>43.94519527652092</v>
      </c>
      <c r="CU54" s="54">
        <f t="shared" si="534"/>
        <v>44.412460644018104</v>
      </c>
      <c r="CV54" s="54">
        <f t="shared" si="534"/>
        <v>44.879726011515288</v>
      </c>
      <c r="CW54" s="54">
        <f t="shared" si="534"/>
        <v>45.346991379012472</v>
      </c>
      <c r="CX54" s="54">
        <f t="shared" si="534"/>
        <v>45.814256746509656</v>
      </c>
      <c r="CY54" s="54">
        <f t="shared" si="534"/>
        <v>46.28152211400684</v>
      </c>
      <c r="CZ54" s="54">
        <f t="shared" si="534"/>
        <v>46.748787481504024</v>
      </c>
      <c r="DA54" s="54">
        <f t="shared" si="534"/>
        <v>47.216052849001208</v>
      </c>
      <c r="DB54" s="54">
        <f t="shared" si="534"/>
        <v>47.683318216498392</v>
      </c>
      <c r="DC54" s="54">
        <f t="shared" si="534"/>
        <v>48.150583583995576</v>
      </c>
      <c r="DD54" s="54">
        <f t="shared" si="534"/>
        <v>48.617848951492761</v>
      </c>
      <c r="DE54" s="54">
        <f t="shared" si="534"/>
        <v>49.085114318989945</v>
      </c>
      <c r="DF54" s="54">
        <f t="shared" si="534"/>
        <v>49.552379686487129</v>
      </c>
      <c r="DG54" s="54">
        <f t="shared" si="534"/>
        <v>50.019645053984313</v>
      </c>
      <c r="DH54" s="54">
        <f t="shared" si="534"/>
        <v>50.486910421481497</v>
      </c>
      <c r="DI54" s="54">
        <f t="shared" ref="DI54" si="541">DH54+($AV54-$AU54)</f>
        <v>50.954175788978681</v>
      </c>
      <c r="DJ54" s="54">
        <f t="shared" si="532"/>
        <v>51.421441156475865</v>
      </c>
      <c r="DK54" s="54">
        <f t="shared" si="532"/>
        <v>51.888706523973049</v>
      </c>
      <c r="DL54" s="54">
        <f t="shared" si="532"/>
        <v>52.355971891470233</v>
      </c>
      <c r="DM54" s="54">
        <f t="shared" si="532"/>
        <v>52.823237258967417</v>
      </c>
      <c r="DN54" s="54">
        <f t="shared" si="532"/>
        <v>53.290502626464601</v>
      </c>
      <c r="DO54" s="54">
        <f t="shared" si="532"/>
        <v>53.757767993961785</v>
      </c>
      <c r="DP54" s="54">
        <f t="shared" si="532"/>
        <v>54.225033361458969</v>
      </c>
      <c r="DQ54" s="54">
        <f t="shared" si="532"/>
        <v>54.692298728956153</v>
      </c>
      <c r="DR54" s="54">
        <f t="shared" si="532"/>
        <v>55.159564096453337</v>
      </c>
      <c r="DS54" s="54">
        <f t="shared" si="532"/>
        <v>55.626829463950521</v>
      </c>
      <c r="DT54" s="54">
        <f t="shared" si="532"/>
        <v>56.094094831447705</v>
      </c>
      <c r="DU54" s="54">
        <f t="shared" si="532"/>
        <v>56.56136019894489</v>
      </c>
      <c r="DV54" s="54">
        <f t="shared" si="532"/>
        <v>57.028625566442074</v>
      </c>
      <c r="DW54" s="54">
        <f t="shared" si="532"/>
        <v>57.495890933939258</v>
      </c>
      <c r="DX54" s="54">
        <f t="shared" si="532"/>
        <v>57.963156301436442</v>
      </c>
      <c r="DY54" s="54">
        <f t="shared" si="532"/>
        <v>58.430421668933626</v>
      </c>
      <c r="DZ54" s="54">
        <f t="shared" si="532"/>
        <v>58.89768703643081</v>
      </c>
      <c r="EA54" s="54">
        <f t="shared" si="532"/>
        <v>59.364952403927994</v>
      </c>
      <c r="EB54" s="54">
        <f t="shared" si="532"/>
        <v>59.832217771425178</v>
      </c>
      <c r="EC54" s="54">
        <f t="shared" si="532"/>
        <v>60.299483138922362</v>
      </c>
      <c r="ED54" s="54">
        <f t="shared" si="532"/>
        <v>60.766748506419546</v>
      </c>
      <c r="EE54" s="54">
        <f t="shared" si="532"/>
        <v>61.23401387391673</v>
      </c>
      <c r="EF54" s="54">
        <f t="shared" si="532"/>
        <v>61.701279241413914</v>
      </c>
      <c r="EG54" s="54">
        <f t="shared" si="532"/>
        <v>62.168544608911098</v>
      </c>
      <c r="EH54" s="54">
        <f t="shared" si="532"/>
        <v>62.635809976408282</v>
      </c>
      <c r="EI54" s="54">
        <f t="shared" si="532"/>
        <v>63.103075343905466</v>
      </c>
      <c r="EJ54" s="54">
        <f t="shared" si="532"/>
        <v>63.57034071140265</v>
      </c>
      <c r="EK54" s="54">
        <f t="shared" si="532"/>
        <v>64.037606078899842</v>
      </c>
      <c r="EL54" s="54">
        <f t="shared" si="532"/>
        <v>64.504871446397033</v>
      </c>
      <c r="EM54" s="54">
        <f t="shared" si="532"/>
        <v>64.972136813894224</v>
      </c>
      <c r="EN54" s="54">
        <f t="shared" si="532"/>
        <v>65.439402181391415</v>
      </c>
      <c r="EO54" s="54">
        <f t="shared" si="532"/>
        <v>65.906667548888606</v>
      </c>
      <c r="EP54" s="54">
        <f t="shared" si="532"/>
        <v>66.373932916385797</v>
      </c>
      <c r="EQ54" s="54">
        <f t="shared" si="532"/>
        <v>66.841198283882989</v>
      </c>
      <c r="ER54" s="54">
        <f t="shared" si="532"/>
        <v>67.30846365138018</v>
      </c>
      <c r="ES54" s="54">
        <f t="shared" si="532"/>
        <v>67.775729018877371</v>
      </c>
      <c r="ET54" s="54">
        <f t="shared" si="532"/>
        <v>68.242994386374562</v>
      </c>
      <c r="EU54" s="54">
        <f t="shared" si="532"/>
        <v>68.710259753871753</v>
      </c>
      <c r="EV54" s="54">
        <f t="shared" si="532"/>
        <v>69.177525121368944</v>
      </c>
      <c r="EW54" s="54">
        <f t="shared" si="532"/>
        <v>69.644790488866136</v>
      </c>
      <c r="EX54" s="54">
        <f t="shared" si="532"/>
        <v>70.112055856363327</v>
      </c>
      <c r="EY54" s="54">
        <f t="shared" si="532"/>
        <v>70.579321223860518</v>
      </c>
      <c r="EZ54" s="54">
        <f t="shared" si="532"/>
        <v>71.046586591357709</v>
      </c>
      <c r="FA54" s="54">
        <f t="shared" si="532"/>
        <v>71.5138519588549</v>
      </c>
      <c r="FB54" s="54">
        <f t="shared" si="532"/>
        <v>71.981117326352091</v>
      </c>
      <c r="FC54" s="54">
        <f t="shared" si="532"/>
        <v>72.448382693849283</v>
      </c>
      <c r="FD54" s="54">
        <f t="shared" si="532"/>
        <v>72.915648061346474</v>
      </c>
      <c r="FE54" s="54">
        <f t="shared" si="532"/>
        <v>73.382913428843665</v>
      </c>
      <c r="FF54" s="54">
        <f t="shared" si="532"/>
        <v>73.850178796340856</v>
      </c>
      <c r="FG54" s="54">
        <f t="shared" si="532"/>
        <v>74.317444163838047</v>
      </c>
      <c r="FH54" s="54">
        <f t="shared" si="532"/>
        <v>74.784709531335238</v>
      </c>
      <c r="FI54" s="54">
        <f t="shared" si="532"/>
        <v>75.25197489883243</v>
      </c>
      <c r="FJ54" s="54">
        <f t="shared" si="532"/>
        <v>75.719240266329621</v>
      </c>
      <c r="FK54" s="54">
        <f t="shared" si="532"/>
        <v>76.186505633826812</v>
      </c>
      <c r="FL54" s="54">
        <f t="shared" si="532"/>
        <v>76.653771001324003</v>
      </c>
      <c r="FM54" s="54">
        <f t="shared" si="532"/>
        <v>77.121036368821194</v>
      </c>
      <c r="FN54" s="54">
        <f t="shared" si="532"/>
        <v>77.588301736318385</v>
      </c>
      <c r="FO54" s="54">
        <f t="shared" si="532"/>
        <v>78.055567103815577</v>
      </c>
      <c r="FP54" s="54">
        <f t="shared" si="532"/>
        <v>78.522832471312768</v>
      </c>
      <c r="FQ54" s="54">
        <f t="shared" si="532"/>
        <v>78.990097838809959</v>
      </c>
      <c r="FR54" s="54">
        <f t="shared" si="532"/>
        <v>79.45736320630715</v>
      </c>
      <c r="FS54" s="54">
        <f t="shared" si="532"/>
        <v>79.924628573804341</v>
      </c>
      <c r="FT54" s="54">
        <f t="shared" si="532"/>
        <v>80.391893941301532</v>
      </c>
      <c r="FU54" s="54">
        <f t="shared" ref="FU54:GR65" si="542">FT54+($AV54-$AU54)</f>
        <v>80.859159308798723</v>
      </c>
      <c r="FV54" s="54">
        <f t="shared" si="542"/>
        <v>81.326424676295915</v>
      </c>
      <c r="FW54" s="54">
        <f t="shared" si="542"/>
        <v>81.793690043793106</v>
      </c>
      <c r="FX54" s="54">
        <f t="shared" si="542"/>
        <v>82.260955411290297</v>
      </c>
      <c r="FY54" s="54">
        <f t="shared" si="542"/>
        <v>82.728220778787488</v>
      </c>
      <c r="FZ54" s="54">
        <f t="shared" si="542"/>
        <v>83.195486146284679</v>
      </c>
      <c r="GA54" s="54">
        <f t="shared" si="542"/>
        <v>83.66275151378187</v>
      </c>
      <c r="GB54" s="54">
        <f t="shared" si="542"/>
        <v>84.130016881279062</v>
      </c>
      <c r="GC54" s="54">
        <f t="shared" si="542"/>
        <v>84.597282248776253</v>
      </c>
      <c r="GD54" s="54">
        <f t="shared" si="542"/>
        <v>85.064547616273444</v>
      </c>
      <c r="GE54" s="54">
        <f t="shared" si="542"/>
        <v>85.531812983770635</v>
      </c>
      <c r="GF54" s="54">
        <f t="shared" si="542"/>
        <v>85.999078351267826</v>
      </c>
      <c r="GG54" s="54">
        <f t="shared" si="542"/>
        <v>86.466343718765017</v>
      </c>
      <c r="GH54" s="54">
        <f t="shared" si="542"/>
        <v>86.933609086262209</v>
      </c>
      <c r="GI54" s="54">
        <f t="shared" si="542"/>
        <v>87.4008744537594</v>
      </c>
      <c r="GJ54" s="54">
        <f t="shared" si="542"/>
        <v>87.868139821256591</v>
      </c>
      <c r="GK54" s="54">
        <f t="shared" si="542"/>
        <v>88.335405188753782</v>
      </c>
      <c r="GL54" s="54">
        <f t="shared" si="542"/>
        <v>88.802670556250973</v>
      </c>
      <c r="GM54" s="54">
        <f t="shared" si="542"/>
        <v>89.269935923748164</v>
      </c>
      <c r="GN54" s="54">
        <f t="shared" si="542"/>
        <v>89.737201291245356</v>
      </c>
      <c r="GO54" s="54">
        <f t="shared" si="542"/>
        <v>90.204466658742547</v>
      </c>
      <c r="GP54" s="54">
        <f t="shared" si="542"/>
        <v>90.671732026239738</v>
      </c>
      <c r="GQ54" s="54">
        <f t="shared" si="542"/>
        <v>91.138997393736929</v>
      </c>
      <c r="GR54" s="54">
        <f t="shared" si="542"/>
        <v>91.60626276123412</v>
      </c>
    </row>
    <row r="55" spans="1:200" x14ac:dyDescent="0.25">
      <c r="A55" s="30" t="s">
        <v>77</v>
      </c>
      <c r="B55" s="54">
        <f t="shared" si="502"/>
        <v>1.9886065274766382</v>
      </c>
      <c r="C55" s="54">
        <f t="shared" si="502"/>
        <v>1.9886065274766382</v>
      </c>
      <c r="D55" s="54">
        <f t="shared" si="502"/>
        <v>1.9886065274766382</v>
      </c>
      <c r="E55" s="54">
        <f t="shared" si="502"/>
        <v>1.9886065274766382</v>
      </c>
      <c r="F55" s="54">
        <f t="shared" si="502"/>
        <v>1.9886065274766382</v>
      </c>
      <c r="G55" s="54">
        <f t="shared" si="502"/>
        <v>1.9886065274766382</v>
      </c>
      <c r="H55" s="68">
        <f>VLOOKUP(H$49,Data_Enersys_VRLA!$A$106:$E$125,5)</f>
        <v>1.9886065274766382</v>
      </c>
      <c r="I55" s="68">
        <f>VLOOKUP(I$49,Data_Enersys_VRLA!$A$106:$E$125,5)</f>
        <v>1.9085619880058806</v>
      </c>
      <c r="J55" s="68">
        <f>VLOOKUP(J$49,Data_Enersys_VRLA!$A$106:$E$125,5)</f>
        <v>1.8686044094392549</v>
      </c>
      <c r="K55" s="69">
        <f t="shared" si="503"/>
        <v>1.9655755695067985</v>
      </c>
      <c r="L55" s="68">
        <f>VLOOKUP(L$49,Data_Enersys_VRLA!$A$106:$E$125,5)</f>
        <v>2.062546729574342</v>
      </c>
      <c r="M55" s="69">
        <f t="shared" si="504"/>
        <v>2.2175658872022073</v>
      </c>
      <c r="N55" s="69">
        <f t="shared" si="505"/>
        <v>2.372585044830072</v>
      </c>
      <c r="O55" s="68">
        <f>VLOOKUP(O$49,Data_Enersys_VRLA!$A$106:$E$125,5)</f>
        <v>2.5276042024579373</v>
      </c>
      <c r="P55" s="54">
        <f t="shared" si="506"/>
        <v>3.5289264070037616</v>
      </c>
      <c r="Q55" s="68">
        <f>VLOOKUP(Q$49,Data_Enersys_VRLA!$A$106:$E$125,5)</f>
        <v>4.5302486115495864</v>
      </c>
      <c r="R55" s="68">
        <f>VLOOKUP(R$49,Data_Enersys_VRLA!$A$106:$E$125,5)</f>
        <v>6.5239551478083584</v>
      </c>
      <c r="S55" s="54">
        <f t="shared" si="507"/>
        <v>7.0204929603265427</v>
      </c>
      <c r="T55" s="68">
        <f>VLOOKUP(T$49,Data_Enersys_VRLA!$A$106:$E$125,5)</f>
        <v>7.5170307728447261</v>
      </c>
      <c r="U55" s="54">
        <f t="shared" si="508"/>
        <v>8.0115722710581956</v>
      </c>
      <c r="V55" s="68">
        <f>VLOOKUP(V$49,Data_Enersys_VRLA!$A$106:$E$125,5)</f>
        <v>8.5061137692716642</v>
      </c>
      <c r="W55" s="54">
        <f t="shared" si="509"/>
        <v>8.9365548721952912</v>
      </c>
      <c r="X55" s="68">
        <f>VLOOKUP(X$49,Data_Enersys_VRLA!$A$106:$E$125,5)</f>
        <v>9.3669959751189165</v>
      </c>
      <c r="Y55" s="54">
        <f t="shared" si="510"/>
        <v>9.8339723140544635</v>
      </c>
      <c r="Z55" s="68">
        <f>VLOOKUP(Z$49,Data_Enersys_VRLA!$A$106:$E$125,5)</f>
        <v>10.300948652990011</v>
      </c>
      <c r="AA55" s="54">
        <f t="shared" si="511"/>
        <v>10.761202037879173</v>
      </c>
      <c r="AB55" s="68">
        <f>VLOOKUP(AB$49,Data_Enersys_VRLA!$A$106:$E$125,5)</f>
        <v>11.221455422768333</v>
      </c>
      <c r="AC55" s="54">
        <f t="shared" si="512"/>
        <v>11.708614415672946</v>
      </c>
      <c r="AD55" s="54">
        <f t="shared" si="513"/>
        <v>12.19577340857756</v>
      </c>
      <c r="AE55" s="54">
        <f t="shared" si="514"/>
        <v>12.682932401482173</v>
      </c>
      <c r="AF55" s="54">
        <f t="shared" si="515"/>
        <v>13.170091394386786</v>
      </c>
      <c r="AG55" s="54">
        <f t="shared" si="516"/>
        <v>13.657250387291398</v>
      </c>
      <c r="AH55" s="54">
        <f t="shared" si="517"/>
        <v>14.144409380196013</v>
      </c>
      <c r="AI55" s="54">
        <f t="shared" si="518"/>
        <v>14.631568373100626</v>
      </c>
      <c r="AJ55" s="54">
        <f t="shared" si="519"/>
        <v>15.118727366005238</v>
      </c>
      <c r="AK55" s="54">
        <f t="shared" si="520"/>
        <v>15.605886358909853</v>
      </c>
      <c r="AL55" s="54">
        <f t="shared" si="521"/>
        <v>16.093045351814467</v>
      </c>
      <c r="AM55" s="54">
        <f t="shared" si="522"/>
        <v>16.580204344719078</v>
      </c>
      <c r="AN55" s="54">
        <f t="shared" si="523"/>
        <v>17.067363337623693</v>
      </c>
      <c r="AO55" s="54">
        <f t="shared" si="524"/>
        <v>17.554522330528307</v>
      </c>
      <c r="AP55" s="54">
        <f t="shared" si="525"/>
        <v>18.041681323432918</v>
      </c>
      <c r="AQ55" s="54">
        <f t="shared" si="526"/>
        <v>18.528840316337529</v>
      </c>
      <c r="AR55" s="54">
        <f t="shared" si="527"/>
        <v>19.015999309242147</v>
      </c>
      <c r="AS55" s="54">
        <f t="shared" si="528"/>
        <v>19.503158302146758</v>
      </c>
      <c r="AT55" s="54">
        <f t="shared" si="529"/>
        <v>19.990317295051369</v>
      </c>
      <c r="AU55" s="54">
        <f t="shared" si="530"/>
        <v>20.477476287955987</v>
      </c>
      <c r="AV55" s="68">
        <f>VLOOKUP(AV$49,Data_Enersys_VRLA!$A$106:$E$125,5)</f>
        <v>20.964635280860598</v>
      </c>
      <c r="AW55" s="54">
        <f t="shared" ref="AW55" si="543">AV55+($AV55-$AU55)</f>
        <v>21.451794273765209</v>
      </c>
      <c r="AX55" s="54">
        <f t="shared" si="534"/>
        <v>21.93895326666982</v>
      </c>
      <c r="AY55" s="54">
        <f t="shared" si="534"/>
        <v>22.426112259574431</v>
      </c>
      <c r="AZ55" s="54">
        <f t="shared" si="534"/>
        <v>22.913271252479042</v>
      </c>
      <c r="BA55" s="54">
        <f t="shared" si="534"/>
        <v>23.400430245383653</v>
      </c>
      <c r="BB55" s="54">
        <f t="shared" si="534"/>
        <v>23.887589238288264</v>
      </c>
      <c r="BC55" s="54">
        <f t="shared" si="534"/>
        <v>24.374748231192875</v>
      </c>
      <c r="BD55" s="54">
        <f t="shared" si="534"/>
        <v>24.861907224097486</v>
      </c>
      <c r="BE55" s="54">
        <f t="shared" si="534"/>
        <v>25.349066217002097</v>
      </c>
      <c r="BF55" s="54">
        <f t="shared" si="534"/>
        <v>25.836225209906708</v>
      </c>
      <c r="BG55" s="54">
        <f t="shared" si="534"/>
        <v>26.323384202811319</v>
      </c>
      <c r="BH55" s="54">
        <f t="shared" si="534"/>
        <v>26.81054319571593</v>
      </c>
      <c r="BI55" s="54">
        <f t="shared" si="534"/>
        <v>27.297702188620541</v>
      </c>
      <c r="BJ55" s="54">
        <f t="shared" si="534"/>
        <v>27.784861181525152</v>
      </c>
      <c r="BK55" s="54">
        <f t="shared" si="534"/>
        <v>28.272020174429763</v>
      </c>
      <c r="BL55" s="54">
        <f t="shared" si="534"/>
        <v>28.759179167334374</v>
      </c>
      <c r="BM55" s="54">
        <f t="shared" si="534"/>
        <v>29.246338160238984</v>
      </c>
      <c r="BN55" s="54">
        <f t="shared" si="534"/>
        <v>29.733497153143595</v>
      </c>
      <c r="BO55" s="54">
        <f t="shared" si="534"/>
        <v>30.220656146048206</v>
      </c>
      <c r="BP55" s="54">
        <f t="shared" si="534"/>
        <v>30.707815138952817</v>
      </c>
      <c r="BQ55" s="54">
        <f t="shared" si="534"/>
        <v>31.194974131857428</v>
      </c>
      <c r="BR55" s="54">
        <f t="shared" si="534"/>
        <v>31.682133124762039</v>
      </c>
      <c r="BS55" s="54">
        <f t="shared" si="534"/>
        <v>32.16929211766665</v>
      </c>
      <c r="BT55" s="54">
        <f t="shared" si="534"/>
        <v>32.656451110571261</v>
      </c>
      <c r="BU55" s="54">
        <f t="shared" si="534"/>
        <v>33.143610103475872</v>
      </c>
      <c r="BV55" s="54">
        <f t="shared" si="534"/>
        <v>33.630769096380483</v>
      </c>
      <c r="BW55" s="54">
        <f t="shared" si="534"/>
        <v>34.117928089285094</v>
      </c>
      <c r="BX55" s="54">
        <f t="shared" si="534"/>
        <v>34.605087082189705</v>
      </c>
      <c r="BY55" s="54">
        <f t="shared" si="534"/>
        <v>35.092246075094316</v>
      </c>
      <c r="BZ55" s="54">
        <f t="shared" si="534"/>
        <v>35.579405067998927</v>
      </c>
      <c r="CA55" s="54">
        <f t="shared" si="534"/>
        <v>36.066564060903538</v>
      </c>
      <c r="CB55" s="54">
        <f t="shared" si="534"/>
        <v>36.553723053808149</v>
      </c>
      <c r="CC55" s="54">
        <f t="shared" si="534"/>
        <v>37.04088204671276</v>
      </c>
      <c r="CD55" s="54">
        <f t="shared" si="534"/>
        <v>37.528041039617371</v>
      </c>
      <c r="CE55" s="54">
        <f t="shared" si="534"/>
        <v>38.015200032521982</v>
      </c>
      <c r="CF55" s="54">
        <f t="shared" si="534"/>
        <v>38.502359025426593</v>
      </c>
      <c r="CG55" s="54">
        <f t="shared" si="534"/>
        <v>38.989518018331204</v>
      </c>
      <c r="CH55" s="54">
        <f t="shared" si="534"/>
        <v>39.476677011235815</v>
      </c>
      <c r="CI55" s="54">
        <f t="shared" si="534"/>
        <v>39.963836004140425</v>
      </c>
      <c r="CJ55" s="54">
        <f t="shared" si="534"/>
        <v>40.450994997045036</v>
      </c>
      <c r="CK55" s="54">
        <f t="shared" si="534"/>
        <v>40.938153989949647</v>
      </c>
      <c r="CL55" s="54">
        <f t="shared" si="534"/>
        <v>41.425312982854258</v>
      </c>
      <c r="CM55" s="54">
        <f t="shared" si="534"/>
        <v>41.912471975758869</v>
      </c>
      <c r="CN55" s="54">
        <f t="shared" si="534"/>
        <v>42.39963096866348</v>
      </c>
      <c r="CO55" s="54">
        <f t="shared" si="534"/>
        <v>42.886789961568091</v>
      </c>
      <c r="CP55" s="54">
        <f t="shared" si="534"/>
        <v>43.373948954472702</v>
      </c>
      <c r="CQ55" s="54">
        <f t="shared" si="534"/>
        <v>43.861107947377313</v>
      </c>
      <c r="CR55" s="54">
        <f t="shared" si="534"/>
        <v>44.348266940281924</v>
      </c>
      <c r="CS55" s="54">
        <f t="shared" si="534"/>
        <v>44.835425933186535</v>
      </c>
      <c r="CT55" s="54">
        <f t="shared" si="534"/>
        <v>45.322584926091146</v>
      </c>
      <c r="CU55" s="54">
        <f t="shared" si="534"/>
        <v>45.809743918995757</v>
      </c>
      <c r="CV55" s="54">
        <f t="shared" si="534"/>
        <v>46.296902911900368</v>
      </c>
      <c r="CW55" s="54">
        <f t="shared" si="534"/>
        <v>46.784061904804979</v>
      </c>
      <c r="CX55" s="54">
        <f t="shared" si="534"/>
        <v>47.27122089770959</v>
      </c>
      <c r="CY55" s="54">
        <f t="shared" si="534"/>
        <v>47.758379890614201</v>
      </c>
      <c r="CZ55" s="54">
        <f t="shared" si="534"/>
        <v>48.245538883518812</v>
      </c>
      <c r="DA55" s="54">
        <f t="shared" si="534"/>
        <v>48.732697876423423</v>
      </c>
      <c r="DB55" s="54">
        <f t="shared" si="534"/>
        <v>49.219856869328034</v>
      </c>
      <c r="DC55" s="54">
        <f t="shared" si="534"/>
        <v>49.707015862232645</v>
      </c>
      <c r="DD55" s="54">
        <f t="shared" si="534"/>
        <v>50.194174855137256</v>
      </c>
      <c r="DE55" s="54">
        <f t="shared" si="534"/>
        <v>50.681333848041866</v>
      </c>
      <c r="DF55" s="54">
        <f t="shared" si="534"/>
        <v>51.168492840946477</v>
      </c>
      <c r="DG55" s="54">
        <f t="shared" si="534"/>
        <v>51.655651833851088</v>
      </c>
      <c r="DH55" s="54">
        <f t="shared" si="534"/>
        <v>52.142810826755699</v>
      </c>
      <c r="DI55" s="54">
        <f t="shared" ref="DI55:FT55" si="544">DH55+($AV55-$AU55)</f>
        <v>52.62996981966031</v>
      </c>
      <c r="DJ55" s="54">
        <f t="shared" si="544"/>
        <v>53.117128812564921</v>
      </c>
      <c r="DK55" s="54">
        <f t="shared" si="544"/>
        <v>53.604287805469532</v>
      </c>
      <c r="DL55" s="54">
        <f t="shared" si="544"/>
        <v>54.091446798374143</v>
      </c>
      <c r="DM55" s="54">
        <f t="shared" si="544"/>
        <v>54.578605791278754</v>
      </c>
      <c r="DN55" s="54">
        <f t="shared" si="544"/>
        <v>55.065764784183365</v>
      </c>
      <c r="DO55" s="54">
        <f t="shared" si="544"/>
        <v>55.552923777087976</v>
      </c>
      <c r="DP55" s="54">
        <f t="shared" si="544"/>
        <v>56.040082769992587</v>
      </c>
      <c r="DQ55" s="54">
        <f t="shared" si="544"/>
        <v>56.527241762897198</v>
      </c>
      <c r="DR55" s="54">
        <f t="shared" si="544"/>
        <v>57.014400755801809</v>
      </c>
      <c r="DS55" s="54">
        <f t="shared" si="544"/>
        <v>57.50155974870642</v>
      </c>
      <c r="DT55" s="54">
        <f t="shared" si="544"/>
        <v>57.988718741611031</v>
      </c>
      <c r="DU55" s="54">
        <f t="shared" si="544"/>
        <v>58.475877734515642</v>
      </c>
      <c r="DV55" s="54">
        <f t="shared" si="544"/>
        <v>58.963036727420253</v>
      </c>
      <c r="DW55" s="54">
        <f t="shared" si="544"/>
        <v>59.450195720324864</v>
      </c>
      <c r="DX55" s="54">
        <f t="shared" si="544"/>
        <v>59.937354713229475</v>
      </c>
      <c r="DY55" s="54">
        <f t="shared" si="544"/>
        <v>60.424513706134086</v>
      </c>
      <c r="DZ55" s="54">
        <f t="shared" si="544"/>
        <v>60.911672699038697</v>
      </c>
      <c r="EA55" s="54">
        <f t="shared" si="544"/>
        <v>61.398831691943307</v>
      </c>
      <c r="EB55" s="54">
        <f t="shared" si="544"/>
        <v>61.885990684847918</v>
      </c>
      <c r="EC55" s="54">
        <f t="shared" si="544"/>
        <v>62.373149677752529</v>
      </c>
      <c r="ED55" s="54">
        <f t="shared" si="544"/>
        <v>62.86030867065714</v>
      </c>
      <c r="EE55" s="54">
        <f t="shared" si="544"/>
        <v>63.347467663561751</v>
      </c>
      <c r="EF55" s="54">
        <f t="shared" si="544"/>
        <v>63.834626656466362</v>
      </c>
      <c r="EG55" s="54">
        <f t="shared" si="544"/>
        <v>64.32178564937098</v>
      </c>
      <c r="EH55" s="54">
        <f t="shared" si="544"/>
        <v>64.808944642275591</v>
      </c>
      <c r="EI55" s="54">
        <f t="shared" si="544"/>
        <v>65.296103635180202</v>
      </c>
      <c r="EJ55" s="54">
        <f t="shared" si="544"/>
        <v>65.783262628084813</v>
      </c>
      <c r="EK55" s="54">
        <f t="shared" si="544"/>
        <v>66.270421620989424</v>
      </c>
      <c r="EL55" s="54">
        <f t="shared" si="544"/>
        <v>66.757580613894035</v>
      </c>
      <c r="EM55" s="54">
        <f t="shared" si="544"/>
        <v>67.244739606798646</v>
      </c>
      <c r="EN55" s="54">
        <f t="shared" si="544"/>
        <v>67.731898599703257</v>
      </c>
      <c r="EO55" s="54">
        <f t="shared" si="544"/>
        <v>68.219057592607868</v>
      </c>
      <c r="EP55" s="54">
        <f t="shared" si="544"/>
        <v>68.706216585512479</v>
      </c>
      <c r="EQ55" s="54">
        <f t="shared" si="544"/>
        <v>69.19337557841709</v>
      </c>
      <c r="ER55" s="54">
        <f t="shared" si="544"/>
        <v>69.680534571321701</v>
      </c>
      <c r="ES55" s="54">
        <f t="shared" si="544"/>
        <v>70.167693564226312</v>
      </c>
      <c r="ET55" s="54">
        <f t="shared" si="544"/>
        <v>70.654852557130923</v>
      </c>
      <c r="EU55" s="54">
        <f t="shared" si="544"/>
        <v>71.142011550035534</v>
      </c>
      <c r="EV55" s="54">
        <f t="shared" si="544"/>
        <v>71.629170542940145</v>
      </c>
      <c r="EW55" s="54">
        <f t="shared" si="544"/>
        <v>72.116329535844756</v>
      </c>
      <c r="EX55" s="54">
        <f t="shared" si="544"/>
        <v>72.603488528749367</v>
      </c>
      <c r="EY55" s="54">
        <f t="shared" si="544"/>
        <v>73.090647521653977</v>
      </c>
      <c r="EZ55" s="54">
        <f t="shared" si="544"/>
        <v>73.577806514558588</v>
      </c>
      <c r="FA55" s="54">
        <f t="shared" si="544"/>
        <v>74.064965507463199</v>
      </c>
      <c r="FB55" s="54">
        <f t="shared" si="544"/>
        <v>74.55212450036781</v>
      </c>
      <c r="FC55" s="54">
        <f t="shared" si="544"/>
        <v>75.039283493272421</v>
      </c>
      <c r="FD55" s="54">
        <f t="shared" si="544"/>
        <v>75.526442486177032</v>
      </c>
      <c r="FE55" s="54">
        <f t="shared" si="544"/>
        <v>76.013601479081643</v>
      </c>
      <c r="FF55" s="54">
        <f t="shared" si="544"/>
        <v>76.500760471986254</v>
      </c>
      <c r="FG55" s="54">
        <f t="shared" si="544"/>
        <v>76.987919464890865</v>
      </c>
      <c r="FH55" s="54">
        <f t="shared" si="544"/>
        <v>77.475078457795476</v>
      </c>
      <c r="FI55" s="54">
        <f t="shared" si="544"/>
        <v>77.962237450700087</v>
      </c>
      <c r="FJ55" s="54">
        <f t="shared" si="544"/>
        <v>78.449396443604698</v>
      </c>
      <c r="FK55" s="54">
        <f t="shared" si="544"/>
        <v>78.936555436509309</v>
      </c>
      <c r="FL55" s="54">
        <f t="shared" si="544"/>
        <v>79.42371442941392</v>
      </c>
      <c r="FM55" s="54">
        <f t="shared" si="544"/>
        <v>79.910873422318531</v>
      </c>
      <c r="FN55" s="54">
        <f t="shared" si="544"/>
        <v>80.398032415223142</v>
      </c>
      <c r="FO55" s="54">
        <f t="shared" si="544"/>
        <v>80.885191408127753</v>
      </c>
      <c r="FP55" s="54">
        <f t="shared" si="544"/>
        <v>81.372350401032364</v>
      </c>
      <c r="FQ55" s="54">
        <f t="shared" si="544"/>
        <v>81.859509393936975</v>
      </c>
      <c r="FR55" s="54">
        <f t="shared" si="544"/>
        <v>82.346668386841586</v>
      </c>
      <c r="FS55" s="54">
        <f t="shared" si="544"/>
        <v>82.833827379746197</v>
      </c>
      <c r="FT55" s="54">
        <f t="shared" si="544"/>
        <v>83.320986372650808</v>
      </c>
      <c r="FU55" s="54">
        <f t="shared" ref="FU55" si="545">FT55+($AV55-$AU55)</f>
        <v>83.808145365555418</v>
      </c>
      <c r="FV55" s="54">
        <f t="shared" si="542"/>
        <v>84.295304358460029</v>
      </c>
      <c r="FW55" s="54">
        <f t="shared" si="542"/>
        <v>84.78246335136464</v>
      </c>
      <c r="FX55" s="54">
        <f t="shared" si="542"/>
        <v>85.269622344269251</v>
      </c>
      <c r="FY55" s="54">
        <f t="shared" si="542"/>
        <v>85.756781337173862</v>
      </c>
      <c r="FZ55" s="54">
        <f t="shared" si="542"/>
        <v>86.243940330078473</v>
      </c>
      <c r="GA55" s="54">
        <f t="shared" si="542"/>
        <v>86.731099322983084</v>
      </c>
      <c r="GB55" s="54">
        <f t="shared" si="542"/>
        <v>87.218258315887695</v>
      </c>
      <c r="GC55" s="54">
        <f t="shared" si="542"/>
        <v>87.705417308792306</v>
      </c>
      <c r="GD55" s="54">
        <f t="shared" si="542"/>
        <v>88.192576301696917</v>
      </c>
      <c r="GE55" s="54">
        <f t="shared" si="542"/>
        <v>88.679735294601528</v>
      </c>
      <c r="GF55" s="54">
        <f t="shared" si="542"/>
        <v>89.166894287506139</v>
      </c>
      <c r="GG55" s="54">
        <f t="shared" si="542"/>
        <v>89.65405328041075</v>
      </c>
      <c r="GH55" s="54">
        <f t="shared" si="542"/>
        <v>90.141212273315361</v>
      </c>
      <c r="GI55" s="54">
        <f t="shared" si="542"/>
        <v>90.628371266219972</v>
      </c>
      <c r="GJ55" s="54">
        <f t="shared" si="542"/>
        <v>91.115530259124583</v>
      </c>
      <c r="GK55" s="54">
        <f t="shared" si="542"/>
        <v>91.602689252029194</v>
      </c>
      <c r="GL55" s="54">
        <f t="shared" si="542"/>
        <v>92.089848244933805</v>
      </c>
      <c r="GM55" s="54">
        <f t="shared" si="542"/>
        <v>92.577007237838416</v>
      </c>
      <c r="GN55" s="54">
        <f t="shared" si="542"/>
        <v>93.064166230743027</v>
      </c>
      <c r="GO55" s="54">
        <f t="shared" si="542"/>
        <v>93.551325223647638</v>
      </c>
      <c r="GP55" s="54">
        <f t="shared" si="542"/>
        <v>94.038484216552249</v>
      </c>
      <c r="GQ55" s="54">
        <f t="shared" si="542"/>
        <v>94.525643209456859</v>
      </c>
      <c r="GR55" s="54">
        <f t="shared" si="542"/>
        <v>95.01280220236147</v>
      </c>
    </row>
    <row r="56" spans="1:200" x14ac:dyDescent="0.25">
      <c r="A56" s="30" t="s">
        <v>78</v>
      </c>
      <c r="B56" s="54">
        <f t="shared" si="502"/>
        <v>1.9887951282474536</v>
      </c>
      <c r="C56" s="54">
        <f t="shared" si="502"/>
        <v>1.9887951282474536</v>
      </c>
      <c r="D56" s="54">
        <f t="shared" si="502"/>
        <v>1.9887951282474536</v>
      </c>
      <c r="E56" s="54">
        <f t="shared" si="502"/>
        <v>1.9887951282474536</v>
      </c>
      <c r="F56" s="54">
        <f t="shared" si="502"/>
        <v>1.9887951282474536</v>
      </c>
      <c r="G56" s="54">
        <f t="shared" si="502"/>
        <v>1.9887951282474536</v>
      </c>
      <c r="H56" s="68">
        <f>VLOOKUP(H$49,Data_Enersys_VRLA!$A$131:$E$150,5)</f>
        <v>1.9887951282474536</v>
      </c>
      <c r="I56" s="68">
        <f>VLOOKUP(I$49,Data_Enersys_VRLA!$A$131:$E$150,5)</f>
        <v>1.9087429972991283</v>
      </c>
      <c r="J56" s="68">
        <f>VLOOKUP(J$49,Data_Enersys_VRLA!$A$131:$E$150,5)</f>
        <v>1.8687816291290726</v>
      </c>
      <c r="K56" s="69">
        <f t="shared" si="503"/>
        <v>1.9655525213433935</v>
      </c>
      <c r="L56" s="68">
        <f>VLOOKUP(L$49,Data_Enersys_VRLA!$A$131:$E$150,5)</f>
        <v>2.0623234135577144</v>
      </c>
      <c r="M56" s="69">
        <f t="shared" si="504"/>
        <v>2.2173021605210721</v>
      </c>
      <c r="N56" s="69">
        <f t="shared" si="505"/>
        <v>2.3722809074844298</v>
      </c>
      <c r="O56" s="68">
        <f>VLOOKUP(O$49,Data_Enersys_VRLA!$A$131:$E$150,5)</f>
        <v>2.5272596544477874</v>
      </c>
      <c r="P56" s="54">
        <f t="shared" si="506"/>
        <v>3.5281815535482886</v>
      </c>
      <c r="Q56" s="68">
        <f>VLOOKUP(Q$49,Data_Enersys_VRLA!$A$131:$E$150,5)</f>
        <v>4.5291034526487897</v>
      </c>
      <c r="R56" s="68">
        <f>VLOOKUP(R$49,Data_Enersys_VRLA!$A$131:$E$150,5)</f>
        <v>6.5263501386849407</v>
      </c>
      <c r="S56" s="54">
        <f t="shared" si="507"/>
        <v>7.0232803522903922</v>
      </c>
      <c r="T56" s="68">
        <f>VLOOKUP(T$49,Data_Enersys_VRLA!$A$131:$E$150,5)</f>
        <v>7.5202105658958445</v>
      </c>
      <c r="U56" s="54">
        <f t="shared" si="508"/>
        <v>8.0090961476175622</v>
      </c>
      <c r="V56" s="68">
        <f>VLOOKUP(V$49,Data_Enersys_VRLA!$A$131:$E$150,5)</f>
        <v>8.4979817293392816</v>
      </c>
      <c r="W56" s="54">
        <f t="shared" si="509"/>
        <v>8.9299923181205916</v>
      </c>
      <c r="X56" s="68">
        <f>VLOOKUP(X$49,Data_Enersys_VRLA!$A$131:$E$150,5)</f>
        <v>9.3620029069019015</v>
      </c>
      <c r="Y56" s="54">
        <f t="shared" si="510"/>
        <v>9.8344983587760595</v>
      </c>
      <c r="Z56" s="68">
        <f>VLOOKUP(Z$49,Data_Enersys_VRLA!$A$131:$E$150,5)</f>
        <v>10.306993810650216</v>
      </c>
      <c r="AA56" s="54">
        <f t="shared" si="511"/>
        <v>10.749874929467882</v>
      </c>
      <c r="AB56" s="68">
        <f>VLOOKUP(AB$49,Data_Enersys_VRLA!$A$131:$E$150,5)</f>
        <v>11.192756048285549</v>
      </c>
      <c r="AC56" s="54">
        <f t="shared" si="512"/>
        <v>11.680096144167839</v>
      </c>
      <c r="AD56" s="54">
        <f t="shared" si="513"/>
        <v>12.167436240050128</v>
      </c>
      <c r="AE56" s="54">
        <f t="shared" si="514"/>
        <v>12.654776335932418</v>
      </c>
      <c r="AF56" s="54">
        <f t="shared" si="515"/>
        <v>13.142116431814706</v>
      </c>
      <c r="AG56" s="54">
        <f t="shared" si="516"/>
        <v>13.629456527696997</v>
      </c>
      <c r="AH56" s="54">
        <f t="shared" si="517"/>
        <v>14.116796623579287</v>
      </c>
      <c r="AI56" s="54">
        <f t="shared" si="518"/>
        <v>14.604136719461575</v>
      </c>
      <c r="AJ56" s="54">
        <f t="shared" si="519"/>
        <v>15.091476815343865</v>
      </c>
      <c r="AK56" s="54">
        <f t="shared" si="520"/>
        <v>15.578816911226156</v>
      </c>
      <c r="AL56" s="54">
        <f t="shared" si="521"/>
        <v>16.066157007108444</v>
      </c>
      <c r="AM56" s="54">
        <f t="shared" si="522"/>
        <v>16.553497102990733</v>
      </c>
      <c r="AN56" s="54">
        <f t="shared" si="523"/>
        <v>17.040837198873021</v>
      </c>
      <c r="AO56" s="54">
        <f t="shared" si="524"/>
        <v>17.528177294755313</v>
      </c>
      <c r="AP56" s="54">
        <f t="shared" si="525"/>
        <v>18.015517390637601</v>
      </c>
      <c r="AQ56" s="54">
        <f t="shared" si="526"/>
        <v>18.502857486519893</v>
      </c>
      <c r="AR56" s="54">
        <f t="shared" si="527"/>
        <v>18.990197582402182</v>
      </c>
      <c r="AS56" s="54">
        <f t="shared" si="528"/>
        <v>19.47753767828447</v>
      </c>
      <c r="AT56" s="54">
        <f t="shared" si="529"/>
        <v>19.964877774166759</v>
      </c>
      <c r="AU56" s="54">
        <f t="shared" si="530"/>
        <v>20.452217870049047</v>
      </c>
      <c r="AV56" s="68">
        <f>VLOOKUP(AV$49,Data_Enersys_VRLA!$A$131:$E$150,5)</f>
        <v>20.939557965931339</v>
      </c>
      <c r="AW56" s="54">
        <f t="shared" ref="AW56:BL61" si="546">AV56+($AV56-$AU56)</f>
        <v>21.426898061813631</v>
      </c>
      <c r="AX56" s="54">
        <f t="shared" si="534"/>
        <v>21.914238157695923</v>
      </c>
      <c r="AY56" s="54">
        <f t="shared" si="534"/>
        <v>22.401578253578215</v>
      </c>
      <c r="AZ56" s="54">
        <f t="shared" ref="AZ56:DK60" si="547">AY56+($AV56-$AU56)</f>
        <v>22.888918349460507</v>
      </c>
      <c r="BA56" s="54">
        <f t="shared" si="547"/>
        <v>23.376258445342799</v>
      </c>
      <c r="BB56" s="54">
        <f t="shared" si="547"/>
        <v>23.863598541225091</v>
      </c>
      <c r="BC56" s="54">
        <f t="shared" si="547"/>
        <v>24.350938637107383</v>
      </c>
      <c r="BD56" s="54">
        <f t="shared" si="547"/>
        <v>24.838278732989675</v>
      </c>
      <c r="BE56" s="54">
        <f t="shared" si="547"/>
        <v>25.325618828871967</v>
      </c>
      <c r="BF56" s="54">
        <f t="shared" si="547"/>
        <v>25.812958924754259</v>
      </c>
      <c r="BG56" s="54">
        <f t="shared" si="547"/>
        <v>26.300299020636551</v>
      </c>
      <c r="BH56" s="54">
        <f t="shared" si="547"/>
        <v>26.787639116518843</v>
      </c>
      <c r="BI56" s="54">
        <f t="shared" si="547"/>
        <v>27.274979212401135</v>
      </c>
      <c r="BJ56" s="54">
        <f t="shared" si="547"/>
        <v>27.762319308283427</v>
      </c>
      <c r="BK56" s="54">
        <f t="shared" si="547"/>
        <v>28.249659404165719</v>
      </c>
      <c r="BL56" s="54">
        <f t="shared" si="547"/>
        <v>28.736999500048011</v>
      </c>
      <c r="BM56" s="54">
        <f t="shared" si="547"/>
        <v>29.224339595930303</v>
      </c>
      <c r="BN56" s="54">
        <f t="shared" si="547"/>
        <v>29.711679691812595</v>
      </c>
      <c r="BO56" s="54">
        <f t="shared" si="547"/>
        <v>30.199019787694887</v>
      </c>
      <c r="BP56" s="54">
        <f t="shared" si="547"/>
        <v>30.686359883577179</v>
      </c>
      <c r="BQ56" s="54">
        <f t="shared" si="547"/>
        <v>31.173699979459471</v>
      </c>
      <c r="BR56" s="54">
        <f t="shared" si="547"/>
        <v>31.661040075341763</v>
      </c>
      <c r="BS56" s="54">
        <f t="shared" si="547"/>
        <v>32.148380171224055</v>
      </c>
      <c r="BT56" s="54">
        <f t="shared" si="547"/>
        <v>32.63572026710635</v>
      </c>
      <c r="BU56" s="54">
        <f t="shared" si="547"/>
        <v>33.123060362988639</v>
      </c>
      <c r="BV56" s="54">
        <f t="shared" si="547"/>
        <v>33.610400458870927</v>
      </c>
      <c r="BW56" s="54">
        <f t="shared" si="547"/>
        <v>34.097740554753216</v>
      </c>
      <c r="BX56" s="54">
        <f t="shared" si="547"/>
        <v>34.585080650635504</v>
      </c>
      <c r="BY56" s="54">
        <f t="shared" si="547"/>
        <v>35.072420746517793</v>
      </c>
      <c r="BZ56" s="54">
        <f t="shared" si="547"/>
        <v>35.559760842400081</v>
      </c>
      <c r="CA56" s="54">
        <f t="shared" si="547"/>
        <v>36.047100938282369</v>
      </c>
      <c r="CB56" s="54">
        <f t="shared" si="547"/>
        <v>36.534441034164658</v>
      </c>
      <c r="CC56" s="54">
        <f t="shared" si="547"/>
        <v>37.021781130046946</v>
      </c>
      <c r="CD56" s="54">
        <f t="shared" si="547"/>
        <v>37.509121225929235</v>
      </c>
      <c r="CE56" s="54">
        <f t="shared" si="547"/>
        <v>37.996461321811523</v>
      </c>
      <c r="CF56" s="54">
        <f t="shared" si="547"/>
        <v>38.483801417693812</v>
      </c>
      <c r="CG56" s="54">
        <f t="shared" si="547"/>
        <v>38.9711415135761</v>
      </c>
      <c r="CH56" s="54">
        <f t="shared" si="547"/>
        <v>39.458481609458389</v>
      </c>
      <c r="CI56" s="54">
        <f t="shared" si="547"/>
        <v>39.945821705340677</v>
      </c>
      <c r="CJ56" s="54">
        <f t="shared" si="547"/>
        <v>40.433161801222965</v>
      </c>
      <c r="CK56" s="54">
        <f t="shared" si="547"/>
        <v>40.920501897105254</v>
      </c>
      <c r="CL56" s="54">
        <f t="shared" si="547"/>
        <v>41.407841992987542</v>
      </c>
      <c r="CM56" s="54">
        <f t="shared" si="547"/>
        <v>41.895182088869831</v>
      </c>
      <c r="CN56" s="54">
        <f t="shared" si="547"/>
        <v>42.382522184752119</v>
      </c>
      <c r="CO56" s="54">
        <f t="shared" si="547"/>
        <v>42.869862280634408</v>
      </c>
      <c r="CP56" s="54">
        <f t="shared" si="547"/>
        <v>43.357202376516696</v>
      </c>
      <c r="CQ56" s="54">
        <f t="shared" si="547"/>
        <v>43.844542472398985</v>
      </c>
      <c r="CR56" s="54">
        <f t="shared" si="547"/>
        <v>44.331882568281273</v>
      </c>
      <c r="CS56" s="54">
        <f t="shared" si="547"/>
        <v>44.819222664163561</v>
      </c>
      <c r="CT56" s="54">
        <f t="shared" si="547"/>
        <v>45.30656276004585</v>
      </c>
      <c r="CU56" s="54">
        <f t="shared" si="547"/>
        <v>45.793902855928138</v>
      </c>
      <c r="CV56" s="54">
        <f t="shared" si="547"/>
        <v>46.281242951810427</v>
      </c>
      <c r="CW56" s="54">
        <f t="shared" si="547"/>
        <v>46.768583047692715</v>
      </c>
      <c r="CX56" s="54">
        <f t="shared" si="547"/>
        <v>47.255923143575004</v>
      </c>
      <c r="CY56" s="54">
        <f t="shared" si="547"/>
        <v>47.743263239457292</v>
      </c>
      <c r="CZ56" s="54">
        <f t="shared" si="547"/>
        <v>48.23060333533958</v>
      </c>
      <c r="DA56" s="54">
        <f t="shared" si="547"/>
        <v>48.717943431221869</v>
      </c>
      <c r="DB56" s="54">
        <f t="shared" si="547"/>
        <v>49.205283527104157</v>
      </c>
      <c r="DC56" s="54">
        <f t="shared" si="547"/>
        <v>49.692623622986446</v>
      </c>
      <c r="DD56" s="54">
        <f t="shared" si="547"/>
        <v>50.179963718868734</v>
      </c>
      <c r="DE56" s="54">
        <f t="shared" si="547"/>
        <v>50.667303814751023</v>
      </c>
      <c r="DF56" s="54">
        <f t="shared" si="547"/>
        <v>51.154643910633311</v>
      </c>
      <c r="DG56" s="54">
        <f t="shared" si="547"/>
        <v>51.6419840065156</v>
      </c>
      <c r="DH56" s="54">
        <f t="shared" si="547"/>
        <v>52.129324102397888</v>
      </c>
      <c r="DI56" s="54">
        <f t="shared" si="547"/>
        <v>52.616664198280176</v>
      </c>
      <c r="DJ56" s="54">
        <f t="shared" si="547"/>
        <v>53.104004294162465</v>
      </c>
      <c r="DK56" s="54">
        <f t="shared" si="547"/>
        <v>53.591344390044753</v>
      </c>
      <c r="DL56" s="54">
        <f t="shared" ref="DL56:FU56" si="548">DK56+($AV56-$AU56)</f>
        <v>54.078684485927042</v>
      </c>
      <c r="DM56" s="54">
        <f t="shared" si="548"/>
        <v>54.56602458180933</v>
      </c>
      <c r="DN56" s="54">
        <f t="shared" si="548"/>
        <v>55.053364677691619</v>
      </c>
      <c r="DO56" s="54">
        <f t="shared" si="548"/>
        <v>55.540704773573907</v>
      </c>
      <c r="DP56" s="54">
        <f t="shared" si="548"/>
        <v>56.028044869456195</v>
      </c>
      <c r="DQ56" s="54">
        <f t="shared" si="548"/>
        <v>56.515384965338484</v>
      </c>
      <c r="DR56" s="54">
        <f t="shared" si="548"/>
        <v>57.002725061220772</v>
      </c>
      <c r="DS56" s="54">
        <f t="shared" si="548"/>
        <v>57.490065157103061</v>
      </c>
      <c r="DT56" s="54">
        <f t="shared" si="548"/>
        <v>57.977405252985349</v>
      </c>
      <c r="DU56" s="54">
        <f t="shared" si="548"/>
        <v>58.464745348867638</v>
      </c>
      <c r="DV56" s="54">
        <f t="shared" si="548"/>
        <v>58.952085444749926</v>
      </c>
      <c r="DW56" s="54">
        <f t="shared" si="548"/>
        <v>59.439425540632215</v>
      </c>
      <c r="DX56" s="54">
        <f t="shared" si="548"/>
        <v>59.926765636514503</v>
      </c>
      <c r="DY56" s="54">
        <f t="shared" si="548"/>
        <v>60.414105732396791</v>
      </c>
      <c r="DZ56" s="54">
        <f t="shared" si="548"/>
        <v>60.90144582827908</v>
      </c>
      <c r="EA56" s="54">
        <f t="shared" si="548"/>
        <v>61.388785924161368</v>
      </c>
      <c r="EB56" s="54">
        <f t="shared" si="548"/>
        <v>61.876126020043657</v>
      </c>
      <c r="EC56" s="54">
        <f t="shared" si="548"/>
        <v>62.363466115925945</v>
      </c>
      <c r="ED56" s="54">
        <f t="shared" si="548"/>
        <v>62.850806211808234</v>
      </c>
      <c r="EE56" s="54">
        <f t="shared" si="548"/>
        <v>63.338146307690522</v>
      </c>
      <c r="EF56" s="54">
        <f t="shared" si="548"/>
        <v>63.82548640357281</v>
      </c>
      <c r="EG56" s="54">
        <f t="shared" si="548"/>
        <v>64.312826499455099</v>
      </c>
      <c r="EH56" s="54">
        <f t="shared" si="548"/>
        <v>64.800166595337387</v>
      </c>
      <c r="EI56" s="54">
        <f t="shared" si="548"/>
        <v>65.287506691219676</v>
      </c>
      <c r="EJ56" s="54">
        <f t="shared" si="548"/>
        <v>65.774846787101964</v>
      </c>
      <c r="EK56" s="54">
        <f t="shared" si="548"/>
        <v>66.262186882984253</v>
      </c>
      <c r="EL56" s="54">
        <f t="shared" si="548"/>
        <v>66.749526978866541</v>
      </c>
      <c r="EM56" s="54">
        <f t="shared" si="548"/>
        <v>67.23686707474883</v>
      </c>
      <c r="EN56" s="54">
        <f t="shared" si="548"/>
        <v>67.724207170631118</v>
      </c>
      <c r="EO56" s="54">
        <f t="shared" si="548"/>
        <v>68.211547266513406</v>
      </c>
      <c r="EP56" s="54">
        <f t="shared" si="548"/>
        <v>68.698887362395695</v>
      </c>
      <c r="EQ56" s="54">
        <f t="shared" si="548"/>
        <v>69.186227458277983</v>
      </c>
      <c r="ER56" s="54">
        <f t="shared" si="548"/>
        <v>69.673567554160272</v>
      </c>
      <c r="ES56" s="54">
        <f t="shared" si="548"/>
        <v>70.16090765004256</v>
      </c>
      <c r="ET56" s="54">
        <f t="shared" si="548"/>
        <v>70.648247745924849</v>
      </c>
      <c r="EU56" s="54">
        <f t="shared" si="548"/>
        <v>71.135587841807137</v>
      </c>
      <c r="EV56" s="54">
        <f t="shared" si="548"/>
        <v>71.622927937689425</v>
      </c>
      <c r="EW56" s="54">
        <f t="shared" si="548"/>
        <v>72.110268033571714</v>
      </c>
      <c r="EX56" s="54">
        <f t="shared" si="548"/>
        <v>72.597608129454002</v>
      </c>
      <c r="EY56" s="54">
        <f t="shared" si="548"/>
        <v>73.084948225336291</v>
      </c>
      <c r="EZ56" s="54">
        <f t="shared" si="548"/>
        <v>73.572288321218579</v>
      </c>
      <c r="FA56" s="54">
        <f t="shared" si="548"/>
        <v>74.059628417100868</v>
      </c>
      <c r="FB56" s="54">
        <f t="shared" si="548"/>
        <v>74.546968512983156</v>
      </c>
      <c r="FC56" s="54">
        <f t="shared" si="548"/>
        <v>75.034308608865445</v>
      </c>
      <c r="FD56" s="54">
        <f t="shared" si="548"/>
        <v>75.521648704747733</v>
      </c>
      <c r="FE56" s="54">
        <f t="shared" si="548"/>
        <v>76.008988800630021</v>
      </c>
      <c r="FF56" s="54">
        <f t="shared" si="548"/>
        <v>76.49632889651231</v>
      </c>
      <c r="FG56" s="54">
        <f t="shared" si="548"/>
        <v>76.983668992394598</v>
      </c>
      <c r="FH56" s="54">
        <f t="shared" si="548"/>
        <v>77.471009088276887</v>
      </c>
      <c r="FI56" s="54">
        <f t="shared" si="548"/>
        <v>77.958349184159175</v>
      </c>
      <c r="FJ56" s="54">
        <f t="shared" si="548"/>
        <v>78.445689280041464</v>
      </c>
      <c r="FK56" s="54">
        <f t="shared" si="548"/>
        <v>78.933029375923752</v>
      </c>
      <c r="FL56" s="54">
        <f t="shared" si="548"/>
        <v>79.42036947180604</v>
      </c>
      <c r="FM56" s="54">
        <f t="shared" si="548"/>
        <v>79.907709567688329</v>
      </c>
      <c r="FN56" s="54">
        <f t="shared" si="548"/>
        <v>80.395049663570617</v>
      </c>
      <c r="FO56" s="54">
        <f t="shared" si="548"/>
        <v>80.882389759452906</v>
      </c>
      <c r="FP56" s="54">
        <f t="shared" si="548"/>
        <v>81.369729855335194</v>
      </c>
      <c r="FQ56" s="54">
        <f t="shared" si="548"/>
        <v>81.857069951217483</v>
      </c>
      <c r="FR56" s="54">
        <f t="shared" si="548"/>
        <v>82.344410047099771</v>
      </c>
      <c r="FS56" s="54">
        <f t="shared" si="548"/>
        <v>82.83175014298206</v>
      </c>
      <c r="FT56" s="54">
        <f t="shared" si="548"/>
        <v>83.319090238864348</v>
      </c>
      <c r="FU56" s="54">
        <f t="shared" si="548"/>
        <v>83.806430334746636</v>
      </c>
      <c r="FV56" s="54">
        <f t="shared" si="542"/>
        <v>84.293770430628925</v>
      </c>
      <c r="FW56" s="54">
        <f t="shared" si="542"/>
        <v>84.781110526511213</v>
      </c>
      <c r="FX56" s="54">
        <f t="shared" si="542"/>
        <v>85.268450622393502</v>
      </c>
      <c r="FY56" s="54">
        <f t="shared" si="542"/>
        <v>85.75579071827579</v>
      </c>
      <c r="FZ56" s="54">
        <f t="shared" si="542"/>
        <v>86.243130814158079</v>
      </c>
      <c r="GA56" s="54">
        <f t="shared" si="542"/>
        <v>86.730470910040367</v>
      </c>
      <c r="GB56" s="54">
        <f t="shared" si="542"/>
        <v>87.217811005922655</v>
      </c>
      <c r="GC56" s="54">
        <f t="shared" si="542"/>
        <v>87.705151101804944</v>
      </c>
      <c r="GD56" s="54">
        <f t="shared" si="542"/>
        <v>88.192491197687232</v>
      </c>
      <c r="GE56" s="54">
        <f t="shared" si="542"/>
        <v>88.679831293569521</v>
      </c>
      <c r="GF56" s="54">
        <f t="shared" si="542"/>
        <v>89.167171389451809</v>
      </c>
      <c r="GG56" s="54">
        <f t="shared" si="542"/>
        <v>89.654511485334098</v>
      </c>
      <c r="GH56" s="54">
        <f t="shared" si="542"/>
        <v>90.141851581216386</v>
      </c>
      <c r="GI56" s="54">
        <f t="shared" si="542"/>
        <v>90.629191677098675</v>
      </c>
      <c r="GJ56" s="54">
        <f t="shared" si="542"/>
        <v>91.116531772980963</v>
      </c>
      <c r="GK56" s="54">
        <f t="shared" si="542"/>
        <v>91.603871868863251</v>
      </c>
      <c r="GL56" s="54">
        <f t="shared" si="542"/>
        <v>92.09121196474554</v>
      </c>
      <c r="GM56" s="54">
        <f t="shared" si="542"/>
        <v>92.578552060627828</v>
      </c>
      <c r="GN56" s="54">
        <f t="shared" si="542"/>
        <v>93.065892156510117</v>
      </c>
      <c r="GO56" s="54">
        <f t="shared" si="542"/>
        <v>93.553232252392405</v>
      </c>
      <c r="GP56" s="54">
        <f t="shared" si="542"/>
        <v>94.040572348274694</v>
      </c>
      <c r="GQ56" s="54">
        <f t="shared" si="542"/>
        <v>94.527912444156982</v>
      </c>
      <c r="GR56" s="54">
        <f t="shared" si="542"/>
        <v>95.01525254003927</v>
      </c>
    </row>
    <row r="57" spans="1:200" x14ac:dyDescent="0.25">
      <c r="A57" s="30" t="s">
        <v>76</v>
      </c>
      <c r="B57" s="54">
        <f t="shared" si="502"/>
        <v>0.64896118609160347</v>
      </c>
      <c r="C57" s="54">
        <f t="shared" si="502"/>
        <v>0.64896118609160347</v>
      </c>
      <c r="D57" s="54">
        <f t="shared" si="502"/>
        <v>0.64896118609160347</v>
      </c>
      <c r="E57" s="54">
        <f t="shared" si="502"/>
        <v>0.64896118609160347</v>
      </c>
      <c r="F57" s="54">
        <f t="shared" si="502"/>
        <v>0.64896118609160347</v>
      </c>
      <c r="G57" s="54">
        <f t="shared" si="502"/>
        <v>0.64896118609160347</v>
      </c>
      <c r="H57" s="68">
        <f>VLOOKUP(H$49,Data_Enersys_VRLA!$A$156:$E$175,5)</f>
        <v>0.64896118609160347</v>
      </c>
      <c r="I57" s="68">
        <f>VLOOKUP(I$49,Data_Enersys_VRLA!$A$156:$E$175,5)</f>
        <v>0.82711480515278368</v>
      </c>
      <c r="J57" s="68">
        <f>VLOOKUP(J$49,Data_Enersys_VRLA!$A$156:$E$175,5)</f>
        <v>1.0073891625615763</v>
      </c>
      <c r="K57" s="69">
        <f t="shared" si="503"/>
        <v>1.289024842417501</v>
      </c>
      <c r="L57" s="68">
        <f>VLOOKUP(L$49,Data_Enersys_VRLA!$A$156:$E$175,5)</f>
        <v>1.5706605222734256</v>
      </c>
      <c r="M57" s="69">
        <f t="shared" si="504"/>
        <v>1.7026093075042796</v>
      </c>
      <c r="N57" s="69">
        <f t="shared" si="505"/>
        <v>1.8345580927351335</v>
      </c>
      <c r="O57" s="68">
        <f>VLOOKUP(O$49,Data_Enersys_VRLA!$A$156:$E$175,5)</f>
        <v>1.9665068779659876</v>
      </c>
      <c r="P57" s="54">
        <f t="shared" si="506"/>
        <v>3.0919399902029387</v>
      </c>
      <c r="Q57" s="68">
        <f>VLOOKUP(Q$49,Data_Enersys_VRLA!$A$156:$E$175,5)</f>
        <v>4.2173731024398897</v>
      </c>
      <c r="R57" s="68">
        <f>VLOOKUP(R$49,Data_Enersys_VRLA!$A$156:$E$175,5)</f>
        <v>6.0511910045864772</v>
      </c>
      <c r="S57" s="54">
        <f t="shared" si="507"/>
        <v>6.9031078269045389</v>
      </c>
      <c r="T57" s="68">
        <f>VLOOKUP(T$49,Data_Enersys_VRLA!$A$156:$E$175,5)</f>
        <v>7.7550246492226007</v>
      </c>
      <c r="U57" s="54">
        <f t="shared" si="508"/>
        <v>8.3328500152431086</v>
      </c>
      <c r="V57" s="68">
        <f>VLOOKUP(V$49,Data_Enersys_VRLA!$A$156:$E$175,5)</f>
        <v>8.9106753812636175</v>
      </c>
      <c r="W57" s="54">
        <f t="shared" si="509"/>
        <v>8.935948368288571</v>
      </c>
      <c r="X57" s="68">
        <f>VLOOKUP(X$49,Data_Enersys_VRLA!$A$156:$E$175,5)</f>
        <v>8.9612213553135227</v>
      </c>
      <c r="Y57" s="54">
        <f t="shared" si="510"/>
        <v>9.9291202638364631</v>
      </c>
      <c r="Z57" s="68">
        <f>VLOOKUP(Z$49,Data_Enersys_VRLA!$A$156:$E$175,5)</f>
        <v>10.897019172359403</v>
      </c>
      <c r="AA57" s="54">
        <f t="shared" si="511"/>
        <v>11.000415152202583</v>
      </c>
      <c r="AB57" s="68">
        <f>VLOOKUP(AB$49,Data_Enersys_VRLA!$A$156:$E$175,5)</f>
        <v>11.103811132045763</v>
      </c>
      <c r="AC57" s="54">
        <f t="shared" si="512"/>
        <v>11.726208966552539</v>
      </c>
      <c r="AD57" s="54">
        <f t="shared" si="513"/>
        <v>12.348606801059315</v>
      </c>
      <c r="AE57" s="54">
        <f t="shared" si="514"/>
        <v>12.971004635566089</v>
      </c>
      <c r="AF57" s="54">
        <f t="shared" si="515"/>
        <v>13.593402470072865</v>
      </c>
      <c r="AG57" s="54">
        <f t="shared" si="516"/>
        <v>14.215800304579641</v>
      </c>
      <c r="AH57" s="54">
        <f t="shared" si="517"/>
        <v>14.838198139086417</v>
      </c>
      <c r="AI57" s="54">
        <f t="shared" si="518"/>
        <v>15.460595973593193</v>
      </c>
      <c r="AJ57" s="54">
        <f t="shared" si="519"/>
        <v>16.082993808099967</v>
      </c>
      <c r="AK57" s="54">
        <f t="shared" si="520"/>
        <v>16.705391642606742</v>
      </c>
      <c r="AL57" s="54">
        <f t="shared" si="521"/>
        <v>17.327789477113519</v>
      </c>
      <c r="AM57" s="54">
        <f t="shared" si="522"/>
        <v>17.950187311620294</v>
      </c>
      <c r="AN57" s="54">
        <f t="shared" si="523"/>
        <v>18.572585146127071</v>
      </c>
      <c r="AO57" s="54">
        <f t="shared" si="524"/>
        <v>19.194982980633846</v>
      </c>
      <c r="AP57" s="54">
        <f t="shared" si="525"/>
        <v>19.817380815140623</v>
      </c>
      <c r="AQ57" s="54">
        <f t="shared" si="526"/>
        <v>20.439778649647398</v>
      </c>
      <c r="AR57" s="54">
        <f t="shared" si="527"/>
        <v>21.062176484154172</v>
      </c>
      <c r="AS57" s="54">
        <f t="shared" si="528"/>
        <v>21.68457431866095</v>
      </c>
      <c r="AT57" s="54">
        <f t="shared" si="529"/>
        <v>22.306972153167724</v>
      </c>
      <c r="AU57" s="54">
        <f t="shared" si="530"/>
        <v>22.929369987674498</v>
      </c>
      <c r="AV57" s="68">
        <f>VLOOKUP(AV$49,Data_Enersys_VRLA!$A$156:$E$175,5)</f>
        <v>23.551767822181276</v>
      </c>
      <c r="AW57" s="54">
        <f t="shared" si="546"/>
        <v>24.174165656688054</v>
      </c>
      <c r="AX57" s="54">
        <f t="shared" si="546"/>
        <v>24.796563491194831</v>
      </c>
      <c r="AY57" s="54">
        <f t="shared" si="546"/>
        <v>25.418961325701609</v>
      </c>
      <c r="AZ57" s="54">
        <f t="shared" si="546"/>
        <v>26.041359160208387</v>
      </c>
      <c r="BA57" s="54">
        <f t="shared" si="546"/>
        <v>26.663756994715165</v>
      </c>
      <c r="BB57" s="54">
        <f t="shared" si="546"/>
        <v>27.286154829221942</v>
      </c>
      <c r="BC57" s="54">
        <f t="shared" si="546"/>
        <v>27.90855266372872</v>
      </c>
      <c r="BD57" s="54">
        <f t="shared" si="546"/>
        <v>28.530950498235498</v>
      </c>
      <c r="BE57" s="54">
        <f t="shared" si="546"/>
        <v>29.153348332742276</v>
      </c>
      <c r="BF57" s="54">
        <f t="shared" si="546"/>
        <v>29.775746167249054</v>
      </c>
      <c r="BG57" s="54">
        <f t="shared" si="546"/>
        <v>30.398144001755831</v>
      </c>
      <c r="BH57" s="54">
        <f t="shared" si="546"/>
        <v>31.020541836262609</v>
      </c>
      <c r="BI57" s="54">
        <f t="shared" si="546"/>
        <v>31.642939670769387</v>
      </c>
      <c r="BJ57" s="54">
        <f t="shared" si="546"/>
        <v>32.265337505276165</v>
      </c>
      <c r="BK57" s="54">
        <f t="shared" si="546"/>
        <v>32.887735339782942</v>
      </c>
      <c r="BL57" s="54">
        <f t="shared" si="546"/>
        <v>33.51013317428972</v>
      </c>
      <c r="BM57" s="54">
        <f t="shared" si="547"/>
        <v>34.132531008796498</v>
      </c>
      <c r="BN57" s="54">
        <f t="shared" si="547"/>
        <v>34.754928843303276</v>
      </c>
      <c r="BO57" s="54">
        <f t="shared" si="547"/>
        <v>35.377326677810053</v>
      </c>
      <c r="BP57" s="54">
        <f t="shared" si="547"/>
        <v>35.999724512316831</v>
      </c>
      <c r="BQ57" s="54">
        <f t="shared" si="547"/>
        <v>36.622122346823609</v>
      </c>
      <c r="BR57" s="54">
        <f t="shared" si="547"/>
        <v>37.244520181330387</v>
      </c>
      <c r="BS57" s="54">
        <f t="shared" si="547"/>
        <v>37.866918015837165</v>
      </c>
      <c r="BT57" s="54">
        <f t="shared" si="547"/>
        <v>38.489315850343942</v>
      </c>
      <c r="BU57" s="54">
        <f t="shared" si="547"/>
        <v>39.11171368485072</v>
      </c>
      <c r="BV57" s="54">
        <f t="shared" si="547"/>
        <v>39.734111519357498</v>
      </c>
      <c r="BW57" s="54">
        <f t="shared" si="547"/>
        <v>40.356509353864276</v>
      </c>
      <c r="BX57" s="54">
        <f t="shared" si="547"/>
        <v>40.978907188371053</v>
      </c>
      <c r="BY57" s="54">
        <f t="shared" si="547"/>
        <v>41.601305022877831</v>
      </c>
      <c r="BZ57" s="54">
        <f t="shared" si="547"/>
        <v>42.223702857384609</v>
      </c>
      <c r="CA57" s="54">
        <f t="shared" si="547"/>
        <v>42.846100691891387</v>
      </c>
      <c r="CB57" s="54">
        <f t="shared" si="547"/>
        <v>43.468498526398164</v>
      </c>
      <c r="CC57" s="54">
        <f t="shared" si="547"/>
        <v>44.090896360904942</v>
      </c>
      <c r="CD57" s="54">
        <f t="shared" si="547"/>
        <v>44.71329419541172</v>
      </c>
      <c r="CE57" s="54">
        <f t="shared" si="547"/>
        <v>45.335692029918498</v>
      </c>
      <c r="CF57" s="54">
        <f t="shared" si="547"/>
        <v>45.958089864425276</v>
      </c>
      <c r="CG57" s="54">
        <f t="shared" si="547"/>
        <v>46.580487698932053</v>
      </c>
      <c r="CH57" s="54">
        <f t="shared" si="547"/>
        <v>47.202885533438831</v>
      </c>
      <c r="CI57" s="54">
        <f t="shared" si="547"/>
        <v>47.825283367945609</v>
      </c>
      <c r="CJ57" s="54">
        <f t="shared" si="547"/>
        <v>48.447681202452387</v>
      </c>
      <c r="CK57" s="54">
        <f t="shared" si="547"/>
        <v>49.070079036959164</v>
      </c>
      <c r="CL57" s="54">
        <f t="shared" si="547"/>
        <v>49.692476871465942</v>
      </c>
      <c r="CM57" s="54">
        <f t="shared" si="547"/>
        <v>50.31487470597272</v>
      </c>
      <c r="CN57" s="54">
        <f t="shared" si="547"/>
        <v>50.937272540479498</v>
      </c>
      <c r="CO57" s="54">
        <f t="shared" si="547"/>
        <v>51.559670374986275</v>
      </c>
      <c r="CP57" s="54">
        <f t="shared" si="547"/>
        <v>52.182068209493053</v>
      </c>
      <c r="CQ57" s="54">
        <f t="shared" si="547"/>
        <v>52.804466043999831</v>
      </c>
      <c r="CR57" s="54">
        <f t="shared" si="547"/>
        <v>53.426863878506609</v>
      </c>
      <c r="CS57" s="54">
        <f t="shared" si="547"/>
        <v>54.049261713013387</v>
      </c>
      <c r="CT57" s="54">
        <f t="shared" si="547"/>
        <v>54.671659547520164</v>
      </c>
      <c r="CU57" s="54">
        <f t="shared" si="547"/>
        <v>55.294057382026942</v>
      </c>
      <c r="CV57" s="54">
        <f t="shared" si="547"/>
        <v>55.91645521653372</v>
      </c>
      <c r="CW57" s="54">
        <f t="shared" si="547"/>
        <v>56.538853051040498</v>
      </c>
      <c r="CX57" s="54">
        <f t="shared" si="547"/>
        <v>57.161250885547275</v>
      </c>
      <c r="CY57" s="54">
        <f t="shared" si="547"/>
        <v>57.783648720054053</v>
      </c>
      <c r="CZ57" s="54">
        <f t="shared" si="547"/>
        <v>58.406046554560831</v>
      </c>
      <c r="DA57" s="54">
        <f t="shared" si="547"/>
        <v>59.028444389067609</v>
      </c>
      <c r="DB57" s="54">
        <f t="shared" si="547"/>
        <v>59.650842223574386</v>
      </c>
      <c r="DC57" s="54">
        <f t="shared" si="547"/>
        <v>60.273240058081164</v>
      </c>
      <c r="DD57" s="54">
        <f t="shared" si="547"/>
        <v>60.895637892587942</v>
      </c>
      <c r="DE57" s="54">
        <f t="shared" si="547"/>
        <v>61.51803572709472</v>
      </c>
      <c r="DF57" s="54">
        <f t="shared" si="547"/>
        <v>62.140433561601498</v>
      </c>
      <c r="DG57" s="54">
        <f t="shared" si="547"/>
        <v>62.762831396108275</v>
      </c>
      <c r="DH57" s="54">
        <f t="shared" si="547"/>
        <v>63.385229230615053</v>
      </c>
      <c r="DI57" s="54">
        <f t="shared" si="547"/>
        <v>64.007627065121824</v>
      </c>
      <c r="DJ57" s="54">
        <f t="shared" si="547"/>
        <v>64.630024899628609</v>
      </c>
      <c r="DK57" s="54">
        <f t="shared" si="547"/>
        <v>65.252422734135394</v>
      </c>
      <c r="DL57" s="54">
        <f t="shared" ref="DL57:FU57" si="549">DK57+($AV57-$AU57)</f>
        <v>65.874820568642178</v>
      </c>
      <c r="DM57" s="54">
        <f t="shared" si="549"/>
        <v>66.497218403148963</v>
      </c>
      <c r="DN57" s="54">
        <f t="shared" si="549"/>
        <v>67.119616237655748</v>
      </c>
      <c r="DO57" s="54">
        <f t="shared" si="549"/>
        <v>67.742014072162533</v>
      </c>
      <c r="DP57" s="54">
        <f t="shared" si="549"/>
        <v>68.364411906669318</v>
      </c>
      <c r="DQ57" s="54">
        <f t="shared" si="549"/>
        <v>68.986809741176103</v>
      </c>
      <c r="DR57" s="54">
        <f t="shared" si="549"/>
        <v>69.609207575682888</v>
      </c>
      <c r="DS57" s="54">
        <f t="shared" si="549"/>
        <v>70.231605410189673</v>
      </c>
      <c r="DT57" s="54">
        <f t="shared" si="549"/>
        <v>70.854003244696457</v>
      </c>
      <c r="DU57" s="54">
        <f t="shared" si="549"/>
        <v>71.476401079203242</v>
      </c>
      <c r="DV57" s="54">
        <f t="shared" si="549"/>
        <v>72.098798913710027</v>
      </c>
      <c r="DW57" s="54">
        <f t="shared" si="549"/>
        <v>72.721196748216812</v>
      </c>
      <c r="DX57" s="54">
        <f t="shared" si="549"/>
        <v>73.343594582723597</v>
      </c>
      <c r="DY57" s="54">
        <f t="shared" si="549"/>
        <v>73.965992417230382</v>
      </c>
      <c r="DZ57" s="54">
        <f t="shared" si="549"/>
        <v>74.588390251737167</v>
      </c>
      <c r="EA57" s="54">
        <f t="shared" si="549"/>
        <v>75.210788086243952</v>
      </c>
      <c r="EB57" s="54">
        <f t="shared" si="549"/>
        <v>75.833185920750736</v>
      </c>
      <c r="EC57" s="54">
        <f t="shared" si="549"/>
        <v>76.455583755257521</v>
      </c>
      <c r="ED57" s="54">
        <f t="shared" si="549"/>
        <v>77.077981589764306</v>
      </c>
      <c r="EE57" s="54">
        <f t="shared" si="549"/>
        <v>77.700379424271091</v>
      </c>
      <c r="EF57" s="54">
        <f t="shared" si="549"/>
        <v>78.322777258777876</v>
      </c>
      <c r="EG57" s="54">
        <f t="shared" si="549"/>
        <v>78.945175093284661</v>
      </c>
      <c r="EH57" s="54">
        <f t="shared" si="549"/>
        <v>79.567572927791446</v>
      </c>
      <c r="EI57" s="54">
        <f t="shared" si="549"/>
        <v>80.189970762298231</v>
      </c>
      <c r="EJ57" s="54">
        <f t="shared" si="549"/>
        <v>80.812368596805015</v>
      </c>
      <c r="EK57" s="54">
        <f t="shared" si="549"/>
        <v>81.4347664313118</v>
      </c>
      <c r="EL57" s="54">
        <f t="shared" si="549"/>
        <v>82.057164265818585</v>
      </c>
      <c r="EM57" s="54">
        <f t="shared" si="549"/>
        <v>82.67956210032537</v>
      </c>
      <c r="EN57" s="54">
        <f t="shared" si="549"/>
        <v>83.301959934832155</v>
      </c>
      <c r="EO57" s="54">
        <f t="shared" si="549"/>
        <v>83.92435776933894</v>
      </c>
      <c r="EP57" s="54">
        <f t="shared" si="549"/>
        <v>84.546755603845725</v>
      </c>
      <c r="EQ57" s="54">
        <f t="shared" si="549"/>
        <v>85.16915343835251</v>
      </c>
      <c r="ER57" s="54">
        <f t="shared" si="549"/>
        <v>85.791551272859294</v>
      </c>
      <c r="ES57" s="54">
        <f t="shared" si="549"/>
        <v>86.413949107366079</v>
      </c>
      <c r="ET57" s="54">
        <f t="shared" si="549"/>
        <v>87.036346941872864</v>
      </c>
      <c r="EU57" s="54">
        <f t="shared" si="549"/>
        <v>87.658744776379649</v>
      </c>
      <c r="EV57" s="54">
        <f t="shared" si="549"/>
        <v>88.281142610886434</v>
      </c>
      <c r="EW57" s="54">
        <f t="shared" si="549"/>
        <v>88.903540445393219</v>
      </c>
      <c r="EX57" s="54">
        <f t="shared" si="549"/>
        <v>89.525938279900004</v>
      </c>
      <c r="EY57" s="54">
        <f t="shared" si="549"/>
        <v>90.148336114406789</v>
      </c>
      <c r="EZ57" s="54">
        <f t="shared" si="549"/>
        <v>90.770733948913573</v>
      </c>
      <c r="FA57" s="54">
        <f t="shared" si="549"/>
        <v>91.393131783420358</v>
      </c>
      <c r="FB57" s="54">
        <f t="shared" si="549"/>
        <v>92.015529617927143</v>
      </c>
      <c r="FC57" s="54">
        <f t="shared" si="549"/>
        <v>92.637927452433928</v>
      </c>
      <c r="FD57" s="54">
        <f t="shared" si="549"/>
        <v>93.260325286940713</v>
      </c>
      <c r="FE57" s="54">
        <f t="shared" si="549"/>
        <v>93.882723121447498</v>
      </c>
      <c r="FF57" s="54">
        <f t="shared" si="549"/>
        <v>94.505120955954283</v>
      </c>
      <c r="FG57" s="54">
        <f t="shared" si="549"/>
        <v>95.127518790461068</v>
      </c>
      <c r="FH57" s="54">
        <f t="shared" si="549"/>
        <v>95.749916624967852</v>
      </c>
      <c r="FI57" s="54">
        <f t="shared" si="549"/>
        <v>96.372314459474637</v>
      </c>
      <c r="FJ57" s="54">
        <f t="shared" si="549"/>
        <v>96.994712293981422</v>
      </c>
      <c r="FK57" s="54">
        <f t="shared" si="549"/>
        <v>97.617110128488207</v>
      </c>
      <c r="FL57" s="54">
        <f t="shared" si="549"/>
        <v>98.239507962994992</v>
      </c>
      <c r="FM57" s="54">
        <f t="shared" si="549"/>
        <v>98.861905797501777</v>
      </c>
      <c r="FN57" s="54">
        <f t="shared" si="549"/>
        <v>99.484303632008562</v>
      </c>
      <c r="FO57" s="54">
        <f t="shared" si="549"/>
        <v>100.10670146651535</v>
      </c>
      <c r="FP57" s="54">
        <f t="shared" si="549"/>
        <v>100.72909930102213</v>
      </c>
      <c r="FQ57" s="54">
        <f t="shared" si="549"/>
        <v>101.35149713552892</v>
      </c>
      <c r="FR57" s="54">
        <f t="shared" si="549"/>
        <v>101.9738949700357</v>
      </c>
      <c r="FS57" s="54">
        <f t="shared" si="549"/>
        <v>102.59629280454249</v>
      </c>
      <c r="FT57" s="54">
        <f t="shared" si="549"/>
        <v>103.21869063904927</v>
      </c>
      <c r="FU57" s="54">
        <f t="shared" si="549"/>
        <v>103.84108847355606</v>
      </c>
      <c r="FV57" s="54">
        <f t="shared" si="542"/>
        <v>104.46348630806284</v>
      </c>
      <c r="FW57" s="54">
        <f t="shared" si="542"/>
        <v>105.08588414256963</v>
      </c>
      <c r="FX57" s="54">
        <f t="shared" si="542"/>
        <v>105.70828197707641</v>
      </c>
      <c r="FY57" s="54">
        <f t="shared" si="542"/>
        <v>106.3306798115832</v>
      </c>
      <c r="FZ57" s="54">
        <f t="shared" si="542"/>
        <v>106.95307764608998</v>
      </c>
      <c r="GA57" s="54">
        <f t="shared" si="542"/>
        <v>107.57547548059677</v>
      </c>
      <c r="GB57" s="54">
        <f t="shared" si="542"/>
        <v>108.19787331510355</v>
      </c>
      <c r="GC57" s="54">
        <f t="shared" si="542"/>
        <v>108.82027114961033</v>
      </c>
      <c r="GD57" s="54">
        <f t="shared" si="542"/>
        <v>109.44266898411712</v>
      </c>
      <c r="GE57" s="54">
        <f t="shared" si="542"/>
        <v>110.0650668186239</v>
      </c>
      <c r="GF57" s="54">
        <f t="shared" si="542"/>
        <v>110.68746465313069</v>
      </c>
      <c r="GG57" s="54">
        <f t="shared" si="542"/>
        <v>111.30986248763747</v>
      </c>
      <c r="GH57" s="54">
        <f t="shared" si="542"/>
        <v>111.93226032214426</v>
      </c>
      <c r="GI57" s="54">
        <f t="shared" si="542"/>
        <v>112.55465815665104</v>
      </c>
      <c r="GJ57" s="54">
        <f t="shared" si="542"/>
        <v>113.17705599115783</v>
      </c>
      <c r="GK57" s="54">
        <f t="shared" si="542"/>
        <v>113.79945382566461</v>
      </c>
      <c r="GL57" s="54">
        <f t="shared" si="542"/>
        <v>114.4218516601714</v>
      </c>
      <c r="GM57" s="54">
        <f t="shared" si="542"/>
        <v>115.04424949467818</v>
      </c>
      <c r="GN57" s="54">
        <f t="shared" si="542"/>
        <v>115.66664732918497</v>
      </c>
      <c r="GO57" s="54">
        <f t="shared" si="542"/>
        <v>116.28904516369175</v>
      </c>
      <c r="GP57" s="54">
        <f t="shared" si="542"/>
        <v>116.91144299819854</v>
      </c>
      <c r="GQ57" s="54">
        <f t="shared" si="542"/>
        <v>117.53384083270532</v>
      </c>
      <c r="GR57" s="54">
        <f t="shared" si="542"/>
        <v>118.15623866721211</v>
      </c>
    </row>
    <row r="58" spans="1:200" x14ac:dyDescent="0.25">
      <c r="A58" s="30" t="s">
        <v>79</v>
      </c>
      <c r="B58" s="54">
        <f t="shared" si="502"/>
        <v>1.9882922723363927</v>
      </c>
      <c r="C58" s="54">
        <f t="shared" si="502"/>
        <v>1.9882922723363927</v>
      </c>
      <c r="D58" s="54">
        <f t="shared" si="502"/>
        <v>1.9882922723363927</v>
      </c>
      <c r="E58" s="54">
        <f t="shared" si="502"/>
        <v>1.9882922723363927</v>
      </c>
      <c r="F58" s="54">
        <f t="shared" si="502"/>
        <v>1.9882922723363927</v>
      </c>
      <c r="G58" s="54">
        <f t="shared" si="502"/>
        <v>1.9882922723363927</v>
      </c>
      <c r="H58" s="68">
        <f>VLOOKUP(H$49,Data_Enersys_VRLA!$A$181:$E$200,5)</f>
        <v>1.9882922723363927</v>
      </c>
      <c r="I58" s="68">
        <f>VLOOKUP(I$49,Data_Enersys_VRLA!$A$181:$E$200,5)</f>
        <v>1.9088636892369912</v>
      </c>
      <c r="J58" s="68">
        <f>VLOOKUP(J$49,Data_Enersys_VRLA!$A$181:$E$200,5)</f>
        <v>1.868899794265281</v>
      </c>
      <c r="K58" s="69">
        <f t="shared" si="503"/>
        <v>1.9655371786710227</v>
      </c>
      <c r="L58" s="68">
        <f>VLOOKUP(L$49,Data_Enersys_VRLA!$A$181:$E$200,5)</f>
        <v>2.0621745630767645</v>
      </c>
      <c r="M58" s="69">
        <f t="shared" si="504"/>
        <v>2.2171263780361365</v>
      </c>
      <c r="N58" s="69">
        <f t="shared" si="505"/>
        <v>2.3720781929955082</v>
      </c>
      <c r="O58" s="68">
        <f>VLOOKUP(O$49,Data_Enersys_VRLA!$A$181:$E$200,5)</f>
        <v>2.5270300079548802</v>
      </c>
      <c r="P58" s="54">
        <f t="shared" si="506"/>
        <v>3.5295942525455617</v>
      </c>
      <c r="Q58" s="68">
        <f>VLOOKUP(Q$49,Data_Enersys_VRLA!$A$181:$E$200,5)</f>
        <v>4.5321584971362432</v>
      </c>
      <c r="R58" s="68">
        <f>VLOOKUP(R$49,Data_Enersys_VRLA!$A$181:$E$200,5)</f>
        <v>6.519967400162999</v>
      </c>
      <c r="S58" s="54">
        <f t="shared" si="507"/>
        <v>7.0211496615295479</v>
      </c>
      <c r="T58" s="68">
        <f>VLOOKUP(T$49,Data_Enersys_VRLA!$A$181:$E$200,5)</f>
        <v>7.5223319228960968</v>
      </c>
      <c r="U58" s="54">
        <f t="shared" si="508"/>
        <v>8.0074504625096203</v>
      </c>
      <c r="V58" s="68">
        <f>VLOOKUP(V$49,Data_Enersys_VRLA!$A$181:$E$200,5)</f>
        <v>8.4925690021231421</v>
      </c>
      <c r="W58" s="54">
        <f t="shared" si="509"/>
        <v>8.9256230765539257</v>
      </c>
      <c r="X58" s="68">
        <f>VLOOKUP(X$49,Data_Enersys_VRLA!$A$181:$E$200,5)</f>
        <v>9.3586771509847093</v>
      </c>
      <c r="Y58" s="54">
        <f t="shared" si="510"/>
        <v>9.8247831419028913</v>
      </c>
      <c r="Z58" s="68">
        <f>VLOOKUP(Z$49,Data_Enersys_VRLA!$A$181:$E$200,5)</f>
        <v>10.290889132821075</v>
      </c>
      <c r="AA58" s="54">
        <f t="shared" si="511"/>
        <v>10.7442091057022</v>
      </c>
      <c r="AB58" s="68">
        <f>VLOOKUP(AB$49,Data_Enersys_VRLA!$A$181:$E$200,5)</f>
        <v>11.197529078583326</v>
      </c>
      <c r="AC58" s="54">
        <f t="shared" si="512"/>
        <v>11.683796277613439</v>
      </c>
      <c r="AD58" s="54">
        <f t="shared" si="513"/>
        <v>12.17006347664355</v>
      </c>
      <c r="AE58" s="54">
        <f t="shared" si="514"/>
        <v>12.656330675673663</v>
      </c>
      <c r="AF58" s="54">
        <f t="shared" si="515"/>
        <v>13.142597874703776</v>
      </c>
      <c r="AG58" s="54">
        <f t="shared" si="516"/>
        <v>13.628865073733888</v>
      </c>
      <c r="AH58" s="54">
        <f t="shared" si="517"/>
        <v>14.115132272764001</v>
      </c>
      <c r="AI58" s="54">
        <f t="shared" si="518"/>
        <v>14.601399471794114</v>
      </c>
      <c r="AJ58" s="54">
        <f t="shared" si="519"/>
        <v>15.087666670824227</v>
      </c>
      <c r="AK58" s="54">
        <f t="shared" si="520"/>
        <v>15.573933869854338</v>
      </c>
      <c r="AL58" s="54">
        <f t="shared" si="521"/>
        <v>16.060201068884453</v>
      </c>
      <c r="AM58" s="54">
        <f t="shared" si="522"/>
        <v>16.546468267914562</v>
      </c>
      <c r="AN58" s="54">
        <f t="shared" si="523"/>
        <v>17.032735466944676</v>
      </c>
      <c r="AO58" s="54">
        <f t="shared" si="524"/>
        <v>17.519002665974789</v>
      </c>
      <c r="AP58" s="54">
        <f t="shared" si="525"/>
        <v>18.005269865004902</v>
      </c>
      <c r="AQ58" s="54">
        <f t="shared" si="526"/>
        <v>18.491537064035015</v>
      </c>
      <c r="AR58" s="54">
        <f t="shared" si="527"/>
        <v>18.977804263065124</v>
      </c>
      <c r="AS58" s="54">
        <f t="shared" si="528"/>
        <v>19.464071462095241</v>
      </c>
      <c r="AT58" s="54">
        <f t="shared" si="529"/>
        <v>19.95033866112535</v>
      </c>
      <c r="AU58" s="54">
        <f t="shared" si="530"/>
        <v>20.436605860155463</v>
      </c>
      <c r="AV58" s="68">
        <f>VLOOKUP(AV$49,Data_Enersys_VRLA!$A$181:$E$200,5)</f>
        <v>20.922873059185576</v>
      </c>
      <c r="AW58" s="54">
        <f t="shared" ref="AW58" si="550">AV58+($AV58-$AU58)</f>
        <v>21.40914025821569</v>
      </c>
      <c r="AX58" s="54">
        <f t="shared" si="546"/>
        <v>21.895407457245803</v>
      </c>
      <c r="AY58" s="54">
        <f t="shared" si="546"/>
        <v>22.381674656275916</v>
      </c>
      <c r="AZ58" s="54">
        <f t="shared" si="546"/>
        <v>22.867941855306029</v>
      </c>
      <c r="BA58" s="54">
        <f t="shared" si="546"/>
        <v>23.354209054336142</v>
      </c>
      <c r="BB58" s="54">
        <f t="shared" si="546"/>
        <v>23.840476253366255</v>
      </c>
      <c r="BC58" s="54">
        <f t="shared" si="546"/>
        <v>24.326743452396368</v>
      </c>
      <c r="BD58" s="54">
        <f t="shared" si="546"/>
        <v>24.813010651426481</v>
      </c>
      <c r="BE58" s="54">
        <f t="shared" si="546"/>
        <v>25.299277850456594</v>
      </c>
      <c r="BF58" s="54">
        <f t="shared" si="546"/>
        <v>25.785545049486707</v>
      </c>
      <c r="BG58" s="54">
        <f t="shared" si="546"/>
        <v>26.27181224851682</v>
      </c>
      <c r="BH58" s="54">
        <f t="shared" si="546"/>
        <v>26.758079447546933</v>
      </c>
      <c r="BI58" s="54">
        <f t="shared" si="546"/>
        <v>27.244346646577046</v>
      </c>
      <c r="BJ58" s="54">
        <f t="shared" si="546"/>
        <v>27.730613845607159</v>
      </c>
      <c r="BK58" s="54">
        <f t="shared" si="546"/>
        <v>28.216881044637272</v>
      </c>
      <c r="BL58" s="54">
        <f t="shared" si="546"/>
        <v>28.703148243667385</v>
      </c>
      <c r="BM58" s="54">
        <f t="shared" si="547"/>
        <v>29.189415442697499</v>
      </c>
      <c r="BN58" s="54">
        <f t="shared" si="547"/>
        <v>29.675682641727612</v>
      </c>
      <c r="BO58" s="54">
        <f t="shared" si="547"/>
        <v>30.161949840757725</v>
      </c>
      <c r="BP58" s="54">
        <f t="shared" si="547"/>
        <v>30.648217039787838</v>
      </c>
      <c r="BQ58" s="54">
        <f t="shared" si="547"/>
        <v>31.134484238817951</v>
      </c>
      <c r="BR58" s="54">
        <f t="shared" si="547"/>
        <v>31.620751437848064</v>
      </c>
      <c r="BS58" s="54">
        <f t="shared" si="547"/>
        <v>32.10701863687818</v>
      </c>
      <c r="BT58" s="54">
        <f t="shared" si="547"/>
        <v>32.59328583590829</v>
      </c>
      <c r="BU58" s="54">
        <f t="shared" si="547"/>
        <v>33.079553034938399</v>
      </c>
      <c r="BV58" s="54">
        <f t="shared" si="547"/>
        <v>33.565820233968509</v>
      </c>
      <c r="BW58" s="54">
        <f t="shared" si="547"/>
        <v>34.052087432998619</v>
      </c>
      <c r="BX58" s="54">
        <f t="shared" si="547"/>
        <v>34.538354632028728</v>
      </c>
      <c r="BY58" s="54">
        <f t="shared" si="547"/>
        <v>35.024621831058838</v>
      </c>
      <c r="BZ58" s="54">
        <f t="shared" si="547"/>
        <v>35.510889030088947</v>
      </c>
      <c r="CA58" s="54">
        <f t="shared" si="547"/>
        <v>35.997156229119057</v>
      </c>
      <c r="CB58" s="54">
        <f t="shared" si="547"/>
        <v>36.483423428149166</v>
      </c>
      <c r="CC58" s="54">
        <f t="shared" si="547"/>
        <v>36.969690627179276</v>
      </c>
      <c r="CD58" s="54">
        <f t="shared" si="547"/>
        <v>37.455957826209385</v>
      </c>
      <c r="CE58" s="54">
        <f t="shared" si="547"/>
        <v>37.942225025239495</v>
      </c>
      <c r="CF58" s="54">
        <f t="shared" si="547"/>
        <v>38.428492224269604</v>
      </c>
      <c r="CG58" s="54">
        <f t="shared" si="547"/>
        <v>38.914759423299714</v>
      </c>
      <c r="CH58" s="54">
        <f t="shared" si="547"/>
        <v>39.401026622329823</v>
      </c>
      <c r="CI58" s="54">
        <f t="shared" si="547"/>
        <v>39.887293821359933</v>
      </c>
      <c r="CJ58" s="54">
        <f t="shared" si="547"/>
        <v>40.373561020390042</v>
      </c>
      <c r="CK58" s="54">
        <f t="shared" si="547"/>
        <v>40.859828219420152</v>
      </c>
      <c r="CL58" s="54">
        <f t="shared" si="547"/>
        <v>41.346095418450261</v>
      </c>
      <c r="CM58" s="54">
        <f t="shared" si="547"/>
        <v>41.832362617480371</v>
      </c>
      <c r="CN58" s="54">
        <f t="shared" si="547"/>
        <v>42.31862981651048</v>
      </c>
      <c r="CO58" s="54">
        <f t="shared" si="547"/>
        <v>42.80489701554059</v>
      </c>
      <c r="CP58" s="54">
        <f t="shared" si="547"/>
        <v>43.291164214570699</v>
      </c>
      <c r="CQ58" s="54">
        <f t="shared" si="547"/>
        <v>43.777431413600809</v>
      </c>
      <c r="CR58" s="54">
        <f t="shared" si="547"/>
        <v>44.263698612630918</v>
      </c>
      <c r="CS58" s="54">
        <f t="shared" si="547"/>
        <v>44.749965811661028</v>
      </c>
      <c r="CT58" s="54">
        <f t="shared" si="547"/>
        <v>45.236233010691137</v>
      </c>
      <c r="CU58" s="54">
        <f t="shared" si="547"/>
        <v>45.722500209721247</v>
      </c>
      <c r="CV58" s="54">
        <f t="shared" si="547"/>
        <v>46.208767408751356</v>
      </c>
      <c r="CW58" s="54">
        <f t="shared" si="547"/>
        <v>46.695034607781466</v>
      </c>
      <c r="CX58" s="54">
        <f t="shared" si="547"/>
        <v>47.181301806811575</v>
      </c>
      <c r="CY58" s="54">
        <f t="shared" si="547"/>
        <v>47.667569005841685</v>
      </c>
      <c r="CZ58" s="54">
        <f t="shared" si="547"/>
        <v>48.153836204871794</v>
      </c>
      <c r="DA58" s="54">
        <f t="shared" si="547"/>
        <v>48.640103403901904</v>
      </c>
      <c r="DB58" s="54">
        <f t="shared" si="547"/>
        <v>49.126370602932013</v>
      </c>
      <c r="DC58" s="54">
        <f t="shared" si="547"/>
        <v>49.612637801962123</v>
      </c>
      <c r="DD58" s="54">
        <f t="shared" si="547"/>
        <v>50.098905000992232</v>
      </c>
      <c r="DE58" s="54">
        <f t="shared" si="547"/>
        <v>50.585172200022342</v>
      </c>
      <c r="DF58" s="54">
        <f t="shared" si="547"/>
        <v>51.071439399052451</v>
      </c>
      <c r="DG58" s="54">
        <f t="shared" si="547"/>
        <v>51.557706598082561</v>
      </c>
      <c r="DH58" s="54">
        <f t="shared" si="547"/>
        <v>52.04397379711267</v>
      </c>
      <c r="DI58" s="54">
        <f t="shared" si="547"/>
        <v>52.53024099614278</v>
      </c>
      <c r="DJ58" s="54">
        <f t="shared" si="547"/>
        <v>53.016508195172889</v>
      </c>
      <c r="DK58" s="54">
        <f t="shared" si="547"/>
        <v>53.502775394202999</v>
      </c>
      <c r="DL58" s="54">
        <f t="shared" ref="DL58:FU58" si="551">DK58+($AV58-$AU58)</f>
        <v>53.989042593233108</v>
      </c>
      <c r="DM58" s="54">
        <f t="shared" si="551"/>
        <v>54.475309792263218</v>
      </c>
      <c r="DN58" s="54">
        <f t="shared" si="551"/>
        <v>54.961576991293327</v>
      </c>
      <c r="DO58" s="54">
        <f t="shared" si="551"/>
        <v>55.447844190323437</v>
      </c>
      <c r="DP58" s="54">
        <f t="shared" si="551"/>
        <v>55.934111389353546</v>
      </c>
      <c r="DQ58" s="54">
        <f t="shared" si="551"/>
        <v>56.420378588383656</v>
      </c>
      <c r="DR58" s="54">
        <f t="shared" si="551"/>
        <v>56.906645787413765</v>
      </c>
      <c r="DS58" s="54">
        <f t="shared" si="551"/>
        <v>57.392912986443875</v>
      </c>
      <c r="DT58" s="54">
        <f t="shared" si="551"/>
        <v>57.879180185473984</v>
      </c>
      <c r="DU58" s="54">
        <f t="shared" si="551"/>
        <v>58.365447384504094</v>
      </c>
      <c r="DV58" s="54">
        <f t="shared" si="551"/>
        <v>58.851714583534203</v>
      </c>
      <c r="DW58" s="54">
        <f t="shared" si="551"/>
        <v>59.337981782564313</v>
      </c>
      <c r="DX58" s="54">
        <f t="shared" si="551"/>
        <v>59.824248981594423</v>
      </c>
      <c r="DY58" s="54">
        <f t="shared" si="551"/>
        <v>60.310516180624532</v>
      </c>
      <c r="DZ58" s="54">
        <f t="shared" si="551"/>
        <v>60.796783379654642</v>
      </c>
      <c r="EA58" s="54">
        <f t="shared" si="551"/>
        <v>61.283050578684751</v>
      </c>
      <c r="EB58" s="54">
        <f t="shared" si="551"/>
        <v>61.769317777714861</v>
      </c>
      <c r="EC58" s="54">
        <f t="shared" si="551"/>
        <v>62.25558497674497</v>
      </c>
      <c r="ED58" s="54">
        <f t="shared" si="551"/>
        <v>62.74185217577508</v>
      </c>
      <c r="EE58" s="54">
        <f t="shared" si="551"/>
        <v>63.228119374805189</v>
      </c>
      <c r="EF58" s="54">
        <f t="shared" si="551"/>
        <v>63.714386573835299</v>
      </c>
      <c r="EG58" s="54">
        <f t="shared" si="551"/>
        <v>64.200653772865408</v>
      </c>
      <c r="EH58" s="54">
        <f t="shared" si="551"/>
        <v>64.686920971895518</v>
      </c>
      <c r="EI58" s="54">
        <f t="shared" si="551"/>
        <v>65.173188170925627</v>
      </c>
      <c r="EJ58" s="54">
        <f t="shared" si="551"/>
        <v>65.659455369955737</v>
      </c>
      <c r="EK58" s="54">
        <f t="shared" si="551"/>
        <v>66.145722568985846</v>
      </c>
      <c r="EL58" s="54">
        <f t="shared" si="551"/>
        <v>66.631989768015956</v>
      </c>
      <c r="EM58" s="54">
        <f t="shared" si="551"/>
        <v>67.118256967046065</v>
      </c>
      <c r="EN58" s="54">
        <f t="shared" si="551"/>
        <v>67.604524166076175</v>
      </c>
      <c r="EO58" s="54">
        <f t="shared" si="551"/>
        <v>68.090791365106284</v>
      </c>
      <c r="EP58" s="54">
        <f t="shared" si="551"/>
        <v>68.577058564136394</v>
      </c>
      <c r="EQ58" s="54">
        <f t="shared" si="551"/>
        <v>69.063325763166503</v>
      </c>
      <c r="ER58" s="54">
        <f t="shared" si="551"/>
        <v>69.549592962196613</v>
      </c>
      <c r="ES58" s="54">
        <f t="shared" si="551"/>
        <v>70.035860161226722</v>
      </c>
      <c r="ET58" s="54">
        <f t="shared" si="551"/>
        <v>70.522127360256832</v>
      </c>
      <c r="EU58" s="54">
        <f t="shared" si="551"/>
        <v>71.008394559286941</v>
      </c>
      <c r="EV58" s="54">
        <f t="shared" si="551"/>
        <v>71.494661758317051</v>
      </c>
      <c r="EW58" s="54">
        <f t="shared" si="551"/>
        <v>71.98092895734716</v>
      </c>
      <c r="EX58" s="54">
        <f t="shared" si="551"/>
        <v>72.46719615637727</v>
      </c>
      <c r="EY58" s="54">
        <f t="shared" si="551"/>
        <v>72.953463355407379</v>
      </c>
      <c r="EZ58" s="54">
        <f t="shared" si="551"/>
        <v>73.439730554437489</v>
      </c>
      <c r="FA58" s="54">
        <f t="shared" si="551"/>
        <v>73.925997753467598</v>
      </c>
      <c r="FB58" s="54">
        <f t="shared" si="551"/>
        <v>74.412264952497708</v>
      </c>
      <c r="FC58" s="54">
        <f t="shared" si="551"/>
        <v>74.898532151527817</v>
      </c>
      <c r="FD58" s="54">
        <f t="shared" si="551"/>
        <v>75.384799350557927</v>
      </c>
      <c r="FE58" s="54">
        <f t="shared" si="551"/>
        <v>75.871066549588036</v>
      </c>
      <c r="FF58" s="54">
        <f t="shared" si="551"/>
        <v>76.357333748618146</v>
      </c>
      <c r="FG58" s="54">
        <f t="shared" si="551"/>
        <v>76.843600947648255</v>
      </c>
      <c r="FH58" s="54">
        <f t="shared" si="551"/>
        <v>77.329868146678365</v>
      </c>
      <c r="FI58" s="54">
        <f t="shared" si="551"/>
        <v>77.816135345708474</v>
      </c>
      <c r="FJ58" s="54">
        <f t="shared" si="551"/>
        <v>78.302402544738584</v>
      </c>
      <c r="FK58" s="54">
        <f t="shared" si="551"/>
        <v>78.788669743768693</v>
      </c>
      <c r="FL58" s="54">
        <f t="shared" si="551"/>
        <v>79.274936942798803</v>
      </c>
      <c r="FM58" s="54">
        <f t="shared" si="551"/>
        <v>79.761204141828912</v>
      </c>
      <c r="FN58" s="54">
        <f t="shared" si="551"/>
        <v>80.247471340859022</v>
      </c>
      <c r="FO58" s="54">
        <f t="shared" si="551"/>
        <v>80.733738539889131</v>
      </c>
      <c r="FP58" s="54">
        <f t="shared" si="551"/>
        <v>81.220005738919241</v>
      </c>
      <c r="FQ58" s="54">
        <f t="shared" si="551"/>
        <v>81.70627293794935</v>
      </c>
      <c r="FR58" s="54">
        <f t="shared" si="551"/>
        <v>82.19254013697946</v>
      </c>
      <c r="FS58" s="54">
        <f t="shared" si="551"/>
        <v>82.678807336009569</v>
      </c>
      <c r="FT58" s="54">
        <f t="shared" si="551"/>
        <v>83.165074535039679</v>
      </c>
      <c r="FU58" s="54">
        <f t="shared" si="551"/>
        <v>83.651341734069788</v>
      </c>
      <c r="FV58" s="54">
        <f t="shared" si="542"/>
        <v>84.137608933099898</v>
      </c>
      <c r="FW58" s="54">
        <f t="shared" si="542"/>
        <v>84.623876132130007</v>
      </c>
      <c r="FX58" s="54">
        <f t="shared" si="542"/>
        <v>85.110143331160117</v>
      </c>
      <c r="FY58" s="54">
        <f t="shared" si="542"/>
        <v>85.596410530190226</v>
      </c>
      <c r="FZ58" s="54">
        <f t="shared" si="542"/>
        <v>86.082677729220336</v>
      </c>
      <c r="GA58" s="54">
        <f t="shared" si="542"/>
        <v>86.568944928250446</v>
      </c>
      <c r="GB58" s="54">
        <f t="shared" si="542"/>
        <v>87.055212127280555</v>
      </c>
      <c r="GC58" s="54">
        <f t="shared" si="542"/>
        <v>87.541479326310665</v>
      </c>
      <c r="GD58" s="54">
        <f t="shared" si="542"/>
        <v>88.027746525340774</v>
      </c>
      <c r="GE58" s="54">
        <f t="shared" si="542"/>
        <v>88.514013724370884</v>
      </c>
      <c r="GF58" s="54">
        <f t="shared" si="542"/>
        <v>89.000280923400993</v>
      </c>
      <c r="GG58" s="54">
        <f t="shared" si="542"/>
        <v>89.486548122431103</v>
      </c>
      <c r="GH58" s="54">
        <f t="shared" si="542"/>
        <v>89.972815321461212</v>
      </c>
      <c r="GI58" s="54">
        <f t="shared" si="542"/>
        <v>90.459082520491322</v>
      </c>
      <c r="GJ58" s="54">
        <f t="shared" si="542"/>
        <v>90.945349719521431</v>
      </c>
      <c r="GK58" s="54">
        <f t="shared" si="542"/>
        <v>91.431616918551541</v>
      </c>
      <c r="GL58" s="54">
        <f t="shared" si="542"/>
        <v>91.91788411758165</v>
      </c>
      <c r="GM58" s="54">
        <f t="shared" si="542"/>
        <v>92.40415131661176</v>
      </c>
      <c r="GN58" s="54">
        <f t="shared" si="542"/>
        <v>92.890418515641869</v>
      </c>
      <c r="GO58" s="54">
        <f t="shared" si="542"/>
        <v>93.376685714671979</v>
      </c>
      <c r="GP58" s="54">
        <f t="shared" si="542"/>
        <v>93.862952913702088</v>
      </c>
      <c r="GQ58" s="54">
        <f t="shared" si="542"/>
        <v>94.349220112732198</v>
      </c>
      <c r="GR58" s="54">
        <f t="shared" si="542"/>
        <v>94.835487311762307</v>
      </c>
    </row>
    <row r="59" spans="1:200" x14ac:dyDescent="0.25">
      <c r="A59" s="30" t="s">
        <v>80</v>
      </c>
      <c r="B59" s="54">
        <f t="shared" si="502"/>
        <v>1.9883789534887308</v>
      </c>
      <c r="C59" s="54">
        <f t="shared" si="502"/>
        <v>1.9883789534887308</v>
      </c>
      <c r="D59" s="54">
        <f t="shared" si="502"/>
        <v>1.9883789534887308</v>
      </c>
      <c r="E59" s="54">
        <f t="shared" si="502"/>
        <v>1.9883789534887308</v>
      </c>
      <c r="F59" s="54">
        <f t="shared" si="502"/>
        <v>1.9883789534887308</v>
      </c>
      <c r="G59" s="54">
        <f t="shared" si="502"/>
        <v>1.9883789534887308</v>
      </c>
      <c r="H59" s="68">
        <f>VLOOKUP(H$49,Data_Enersys_VRLA!$A$206:$E$225,5)</f>
        <v>1.9883789534887308</v>
      </c>
      <c r="I59" s="68">
        <f>VLOOKUP(I$49,Data_Enersys_VRLA!$A$206:$E$225,5)</f>
        <v>1.9088428791932837</v>
      </c>
      <c r="J59" s="68">
        <f>VLOOKUP(J$49,Data_Enersys_VRLA!$A$206:$E$225,5)</f>
        <v>1.868879419899828</v>
      </c>
      <c r="K59" s="69">
        <f t="shared" si="503"/>
        <v>1.9653089104219812</v>
      </c>
      <c r="L59" s="68">
        <f>VLOOKUP(L$49,Data_Enersys_VRLA!$A$206:$E$225,5)</f>
        <v>2.0617384009441344</v>
      </c>
      <c r="M59" s="69">
        <f t="shared" si="504"/>
        <v>2.2170071976048527</v>
      </c>
      <c r="N59" s="69">
        <f t="shared" si="505"/>
        <v>2.3722759942655705</v>
      </c>
      <c r="O59" s="68">
        <f>VLOOKUP(O$49,Data_Enersys_VRLA!$A$206:$E$225,5)</f>
        <v>2.5275447909262887</v>
      </c>
      <c r="P59" s="54">
        <f t="shared" si="506"/>
        <v>3.5284030810527525</v>
      </c>
      <c r="Q59" s="68">
        <f>VLOOKUP(Q$49,Data_Enersys_VRLA!$A$206:$E$225,5)</f>
        <v>4.5292613711792162</v>
      </c>
      <c r="R59" s="68">
        <f>VLOOKUP(R$49,Data_Enersys_VRLA!$A$206:$E$225,5)</f>
        <v>6.5227170490328383</v>
      </c>
      <c r="S59" s="54">
        <f t="shared" si="507"/>
        <v>7.0212444314268296</v>
      </c>
      <c r="T59" s="68">
        <f>VLOOKUP(T$49,Data_Enersys_VRLA!$A$206:$E$225,5)</f>
        <v>7.5197718138208209</v>
      </c>
      <c r="U59" s="54">
        <f t="shared" si="508"/>
        <v>8.0108387066758748</v>
      </c>
      <c r="V59" s="68">
        <f>VLOOKUP(V$49,Data_Enersys_VRLA!$A$206:$E$225,5)</f>
        <v>8.5019055995309287</v>
      </c>
      <c r="W59" s="54">
        <f t="shared" si="509"/>
        <v>8.9254242218202648</v>
      </c>
      <c r="X59" s="68">
        <f>VLOOKUP(X$49,Data_Enersys_VRLA!$A$206:$E$225,5)</f>
        <v>9.3489428441096027</v>
      </c>
      <c r="Y59" s="54">
        <f t="shared" si="510"/>
        <v>9.8254666298530537</v>
      </c>
      <c r="Z59" s="68">
        <f>VLOOKUP(Z$49,Data_Enersys_VRLA!$A$206:$E$225,5)</f>
        <v>10.301990415596503</v>
      </c>
      <c r="AA59" s="54">
        <f t="shared" si="511"/>
        <v>10.746879724178756</v>
      </c>
      <c r="AB59" s="68">
        <f>VLOOKUP(AB$49,Data_Enersys_VRLA!$A$206:$E$225,5)</f>
        <v>11.191769032761009</v>
      </c>
      <c r="AC59" s="54">
        <f t="shared" si="512"/>
        <v>11.679331248049607</v>
      </c>
      <c r="AD59" s="54">
        <f t="shared" si="513"/>
        <v>12.166893463338205</v>
      </c>
      <c r="AE59" s="54">
        <f t="shared" si="514"/>
        <v>12.654455678626803</v>
      </c>
      <c r="AF59" s="54">
        <f t="shared" si="515"/>
        <v>13.142017893915401</v>
      </c>
      <c r="AG59" s="54">
        <f t="shared" si="516"/>
        <v>13.629580109203999</v>
      </c>
      <c r="AH59" s="54">
        <f t="shared" si="517"/>
        <v>14.117142324492598</v>
      </c>
      <c r="AI59" s="54">
        <f t="shared" si="518"/>
        <v>14.604704539781197</v>
      </c>
      <c r="AJ59" s="54">
        <f t="shared" si="519"/>
        <v>15.092266755069796</v>
      </c>
      <c r="AK59" s="54">
        <f t="shared" si="520"/>
        <v>15.579828970358394</v>
      </c>
      <c r="AL59" s="54">
        <f t="shared" si="521"/>
        <v>16.06739118564699</v>
      </c>
      <c r="AM59" s="54">
        <f t="shared" si="522"/>
        <v>16.554953400935588</v>
      </c>
      <c r="AN59" s="54">
        <f t="shared" si="523"/>
        <v>17.042515616224186</v>
      </c>
      <c r="AO59" s="54">
        <f t="shared" si="524"/>
        <v>17.530077831512784</v>
      </c>
      <c r="AP59" s="54">
        <f t="shared" si="525"/>
        <v>18.017640046801386</v>
      </c>
      <c r="AQ59" s="54">
        <f t="shared" si="526"/>
        <v>18.505202262089984</v>
      </c>
      <c r="AR59" s="54">
        <f t="shared" si="527"/>
        <v>18.992764477378582</v>
      </c>
      <c r="AS59" s="54">
        <f t="shared" si="528"/>
        <v>19.48032669266718</v>
      </c>
      <c r="AT59" s="54">
        <f t="shared" si="529"/>
        <v>19.967888907955778</v>
      </c>
      <c r="AU59" s="54">
        <f t="shared" si="530"/>
        <v>20.455451123244377</v>
      </c>
      <c r="AV59" s="68">
        <f>VLOOKUP(AV$49,Data_Enersys_VRLA!$A$206:$E$225,5)</f>
        <v>20.943013338532975</v>
      </c>
      <c r="AW59" s="54">
        <f t="shared" ref="AW59" si="552">AV59+($AV59-$AU59)</f>
        <v>21.430575553821573</v>
      </c>
      <c r="AX59" s="54">
        <f t="shared" si="546"/>
        <v>21.918137769110171</v>
      </c>
      <c r="AY59" s="54">
        <f t="shared" si="546"/>
        <v>22.405699984398769</v>
      </c>
      <c r="AZ59" s="54">
        <f t="shared" si="546"/>
        <v>22.893262199687367</v>
      </c>
      <c r="BA59" s="54">
        <f t="shared" si="546"/>
        <v>23.380824414975965</v>
      </c>
      <c r="BB59" s="54">
        <f t="shared" si="546"/>
        <v>23.868386630264563</v>
      </c>
      <c r="BC59" s="54">
        <f t="shared" si="546"/>
        <v>24.355948845553161</v>
      </c>
      <c r="BD59" s="54">
        <f t="shared" si="546"/>
        <v>24.84351106084176</v>
      </c>
      <c r="BE59" s="54">
        <f t="shared" si="546"/>
        <v>25.331073276130358</v>
      </c>
      <c r="BF59" s="54">
        <f t="shared" si="546"/>
        <v>25.818635491418956</v>
      </c>
      <c r="BG59" s="54">
        <f t="shared" si="546"/>
        <v>26.306197706707554</v>
      </c>
      <c r="BH59" s="54">
        <f t="shared" si="546"/>
        <v>26.793759921996152</v>
      </c>
      <c r="BI59" s="54">
        <f t="shared" si="546"/>
        <v>27.28132213728475</v>
      </c>
      <c r="BJ59" s="54">
        <f t="shared" si="546"/>
        <v>27.768884352573348</v>
      </c>
      <c r="BK59" s="54">
        <f t="shared" si="546"/>
        <v>28.256446567861946</v>
      </c>
      <c r="BL59" s="54">
        <f t="shared" si="546"/>
        <v>28.744008783150544</v>
      </c>
      <c r="BM59" s="54">
        <f t="shared" si="547"/>
        <v>29.231570998439143</v>
      </c>
      <c r="BN59" s="54">
        <f t="shared" si="547"/>
        <v>29.719133213727741</v>
      </c>
      <c r="BO59" s="54">
        <f t="shared" si="547"/>
        <v>30.206695429016339</v>
      </c>
      <c r="BP59" s="54">
        <f t="shared" si="547"/>
        <v>30.694257644304937</v>
      </c>
      <c r="BQ59" s="54">
        <f t="shared" si="547"/>
        <v>31.181819859593535</v>
      </c>
      <c r="BR59" s="54">
        <f t="shared" si="547"/>
        <v>31.669382074882133</v>
      </c>
      <c r="BS59" s="54">
        <f t="shared" si="547"/>
        <v>32.156944290170728</v>
      </c>
      <c r="BT59" s="54">
        <f t="shared" si="547"/>
        <v>32.644506505459326</v>
      </c>
      <c r="BU59" s="54">
        <f t="shared" si="547"/>
        <v>33.132068720747924</v>
      </c>
      <c r="BV59" s="54">
        <f t="shared" si="547"/>
        <v>33.619630936036522</v>
      </c>
      <c r="BW59" s="54">
        <f t="shared" si="547"/>
        <v>34.10719315132512</v>
      </c>
      <c r="BX59" s="54">
        <f t="shared" si="547"/>
        <v>34.594755366613718</v>
      </c>
      <c r="BY59" s="54">
        <f t="shared" si="547"/>
        <v>35.082317581902316</v>
      </c>
      <c r="BZ59" s="54">
        <f t="shared" si="547"/>
        <v>35.569879797190914</v>
      </c>
      <c r="CA59" s="54">
        <f t="shared" si="547"/>
        <v>36.057442012479513</v>
      </c>
      <c r="CB59" s="54">
        <f t="shared" si="547"/>
        <v>36.545004227768111</v>
      </c>
      <c r="CC59" s="54">
        <f t="shared" si="547"/>
        <v>37.032566443056709</v>
      </c>
      <c r="CD59" s="54">
        <f t="shared" si="547"/>
        <v>37.520128658345307</v>
      </c>
      <c r="CE59" s="54">
        <f t="shared" si="547"/>
        <v>38.007690873633905</v>
      </c>
      <c r="CF59" s="54">
        <f t="shared" si="547"/>
        <v>38.495253088922503</v>
      </c>
      <c r="CG59" s="54">
        <f t="shared" si="547"/>
        <v>38.982815304211101</v>
      </c>
      <c r="CH59" s="54">
        <f t="shared" si="547"/>
        <v>39.470377519499699</v>
      </c>
      <c r="CI59" s="54">
        <f t="shared" si="547"/>
        <v>39.957939734788297</v>
      </c>
      <c r="CJ59" s="54">
        <f t="shared" si="547"/>
        <v>40.445501950076896</v>
      </c>
      <c r="CK59" s="54">
        <f t="shared" si="547"/>
        <v>40.933064165365494</v>
      </c>
      <c r="CL59" s="54">
        <f t="shared" si="547"/>
        <v>41.420626380654092</v>
      </c>
      <c r="CM59" s="54">
        <f t="shared" si="547"/>
        <v>41.90818859594269</v>
      </c>
      <c r="CN59" s="54">
        <f t="shared" si="547"/>
        <v>42.395750811231288</v>
      </c>
      <c r="CO59" s="54">
        <f t="shared" si="547"/>
        <v>42.883313026519886</v>
      </c>
      <c r="CP59" s="54">
        <f t="shared" si="547"/>
        <v>43.370875241808484</v>
      </c>
      <c r="CQ59" s="54">
        <f t="shared" si="547"/>
        <v>43.858437457097082</v>
      </c>
      <c r="CR59" s="54">
        <f t="shared" si="547"/>
        <v>44.34599967238568</v>
      </c>
      <c r="CS59" s="54">
        <f t="shared" si="547"/>
        <v>44.833561887674279</v>
      </c>
      <c r="CT59" s="54">
        <f t="shared" si="547"/>
        <v>45.321124102962877</v>
      </c>
      <c r="CU59" s="54">
        <f t="shared" si="547"/>
        <v>45.808686318251475</v>
      </c>
      <c r="CV59" s="54">
        <f t="shared" si="547"/>
        <v>46.296248533540073</v>
      </c>
      <c r="CW59" s="54">
        <f t="shared" si="547"/>
        <v>46.783810748828671</v>
      </c>
      <c r="CX59" s="54">
        <f t="shared" si="547"/>
        <v>47.271372964117269</v>
      </c>
      <c r="CY59" s="54">
        <f t="shared" si="547"/>
        <v>47.758935179405867</v>
      </c>
      <c r="CZ59" s="54">
        <f t="shared" si="547"/>
        <v>48.246497394694465</v>
      </c>
      <c r="DA59" s="54">
        <f t="shared" si="547"/>
        <v>48.734059609983063</v>
      </c>
      <c r="DB59" s="54">
        <f t="shared" si="547"/>
        <v>49.221621825271662</v>
      </c>
      <c r="DC59" s="54">
        <f t="shared" si="547"/>
        <v>49.70918404056026</v>
      </c>
      <c r="DD59" s="54">
        <f t="shared" si="547"/>
        <v>50.196746255848858</v>
      </c>
      <c r="DE59" s="54">
        <f t="shared" si="547"/>
        <v>50.684308471137456</v>
      </c>
      <c r="DF59" s="54">
        <f t="shared" si="547"/>
        <v>51.171870686426054</v>
      </c>
      <c r="DG59" s="54">
        <f t="shared" si="547"/>
        <v>51.659432901714652</v>
      </c>
      <c r="DH59" s="54">
        <f t="shared" si="547"/>
        <v>52.14699511700325</v>
      </c>
      <c r="DI59" s="54">
        <f t="shared" si="547"/>
        <v>52.634557332291848</v>
      </c>
      <c r="DJ59" s="54">
        <f t="shared" si="547"/>
        <v>53.122119547580446</v>
      </c>
      <c r="DK59" s="54">
        <f t="shared" si="547"/>
        <v>53.609681762869045</v>
      </c>
      <c r="DL59" s="54">
        <f t="shared" ref="DL59:FU59" si="553">DK59+($AV59-$AU59)</f>
        <v>54.097243978157643</v>
      </c>
      <c r="DM59" s="54">
        <f t="shared" si="553"/>
        <v>54.584806193446241</v>
      </c>
      <c r="DN59" s="54">
        <f t="shared" si="553"/>
        <v>55.072368408734839</v>
      </c>
      <c r="DO59" s="54">
        <f t="shared" si="553"/>
        <v>55.559930624023437</v>
      </c>
      <c r="DP59" s="54">
        <f t="shared" si="553"/>
        <v>56.047492839312035</v>
      </c>
      <c r="DQ59" s="54">
        <f t="shared" si="553"/>
        <v>56.535055054600633</v>
      </c>
      <c r="DR59" s="54">
        <f t="shared" si="553"/>
        <v>57.022617269889231</v>
      </c>
      <c r="DS59" s="54">
        <f t="shared" si="553"/>
        <v>57.510179485177829</v>
      </c>
      <c r="DT59" s="54">
        <f t="shared" si="553"/>
        <v>57.997741700466428</v>
      </c>
      <c r="DU59" s="54">
        <f t="shared" si="553"/>
        <v>58.485303915755026</v>
      </c>
      <c r="DV59" s="54">
        <f t="shared" si="553"/>
        <v>58.972866131043624</v>
      </c>
      <c r="DW59" s="54">
        <f t="shared" si="553"/>
        <v>59.460428346332222</v>
      </c>
      <c r="DX59" s="54">
        <f t="shared" si="553"/>
        <v>59.94799056162082</v>
      </c>
      <c r="DY59" s="54">
        <f t="shared" si="553"/>
        <v>60.435552776909418</v>
      </c>
      <c r="DZ59" s="54">
        <f t="shared" si="553"/>
        <v>60.923114992198016</v>
      </c>
      <c r="EA59" s="54">
        <f t="shared" si="553"/>
        <v>61.410677207486614</v>
      </c>
      <c r="EB59" s="54">
        <f t="shared" si="553"/>
        <v>61.898239422775212</v>
      </c>
      <c r="EC59" s="54">
        <f t="shared" si="553"/>
        <v>62.385801638063811</v>
      </c>
      <c r="ED59" s="54">
        <f t="shared" si="553"/>
        <v>62.873363853352409</v>
      </c>
      <c r="EE59" s="54">
        <f t="shared" si="553"/>
        <v>63.360926068641007</v>
      </c>
      <c r="EF59" s="54">
        <f t="shared" si="553"/>
        <v>63.848488283929605</v>
      </c>
      <c r="EG59" s="54">
        <f t="shared" si="553"/>
        <v>64.336050499218203</v>
      </c>
      <c r="EH59" s="54">
        <f t="shared" si="553"/>
        <v>64.823612714506794</v>
      </c>
      <c r="EI59" s="54">
        <f t="shared" si="553"/>
        <v>65.311174929795385</v>
      </c>
      <c r="EJ59" s="54">
        <f t="shared" si="553"/>
        <v>65.798737145083976</v>
      </c>
      <c r="EK59" s="54">
        <f t="shared" si="553"/>
        <v>66.286299360372567</v>
      </c>
      <c r="EL59" s="54">
        <f t="shared" si="553"/>
        <v>66.773861575661158</v>
      </c>
      <c r="EM59" s="54">
        <f t="shared" si="553"/>
        <v>67.261423790949749</v>
      </c>
      <c r="EN59" s="54">
        <f t="shared" si="553"/>
        <v>67.74898600623834</v>
      </c>
      <c r="EO59" s="54">
        <f t="shared" si="553"/>
        <v>68.236548221526931</v>
      </c>
      <c r="EP59" s="54">
        <f t="shared" si="553"/>
        <v>68.724110436815522</v>
      </c>
      <c r="EQ59" s="54">
        <f t="shared" si="553"/>
        <v>69.211672652104113</v>
      </c>
      <c r="ER59" s="54">
        <f t="shared" si="553"/>
        <v>69.699234867392704</v>
      </c>
      <c r="ES59" s="54">
        <f t="shared" si="553"/>
        <v>70.186797082681295</v>
      </c>
      <c r="ET59" s="54">
        <f t="shared" si="553"/>
        <v>70.674359297969886</v>
      </c>
      <c r="EU59" s="54">
        <f t="shared" si="553"/>
        <v>71.161921513258477</v>
      </c>
      <c r="EV59" s="54">
        <f t="shared" si="553"/>
        <v>71.649483728547068</v>
      </c>
      <c r="EW59" s="54">
        <f t="shared" si="553"/>
        <v>72.137045943835659</v>
      </c>
      <c r="EX59" s="54">
        <f t="shared" si="553"/>
        <v>72.62460815912425</v>
      </c>
      <c r="EY59" s="54">
        <f t="shared" si="553"/>
        <v>73.112170374412841</v>
      </c>
      <c r="EZ59" s="54">
        <f t="shared" si="553"/>
        <v>73.599732589701432</v>
      </c>
      <c r="FA59" s="54">
        <f t="shared" si="553"/>
        <v>74.087294804990023</v>
      </c>
      <c r="FB59" s="54">
        <f t="shared" si="553"/>
        <v>74.574857020278614</v>
      </c>
      <c r="FC59" s="54">
        <f t="shared" si="553"/>
        <v>75.062419235567205</v>
      </c>
      <c r="FD59" s="54">
        <f t="shared" si="553"/>
        <v>75.549981450855796</v>
      </c>
      <c r="FE59" s="54">
        <f t="shared" si="553"/>
        <v>76.037543666144387</v>
      </c>
      <c r="FF59" s="54">
        <f t="shared" si="553"/>
        <v>76.525105881432978</v>
      </c>
      <c r="FG59" s="54">
        <f t="shared" si="553"/>
        <v>77.012668096721569</v>
      </c>
      <c r="FH59" s="54">
        <f t="shared" si="553"/>
        <v>77.50023031201016</v>
      </c>
      <c r="FI59" s="54">
        <f t="shared" si="553"/>
        <v>77.987792527298751</v>
      </c>
      <c r="FJ59" s="54">
        <f t="shared" si="553"/>
        <v>78.475354742587342</v>
      </c>
      <c r="FK59" s="54">
        <f t="shared" si="553"/>
        <v>78.962916957875933</v>
      </c>
      <c r="FL59" s="54">
        <f t="shared" si="553"/>
        <v>79.450479173164524</v>
      </c>
      <c r="FM59" s="54">
        <f t="shared" si="553"/>
        <v>79.938041388453115</v>
      </c>
      <c r="FN59" s="54">
        <f t="shared" si="553"/>
        <v>80.425603603741706</v>
      </c>
      <c r="FO59" s="54">
        <f t="shared" si="553"/>
        <v>80.913165819030297</v>
      </c>
      <c r="FP59" s="54">
        <f t="shared" si="553"/>
        <v>81.400728034318888</v>
      </c>
      <c r="FQ59" s="54">
        <f t="shared" si="553"/>
        <v>81.888290249607479</v>
      </c>
      <c r="FR59" s="54">
        <f t="shared" si="553"/>
        <v>82.37585246489607</v>
      </c>
      <c r="FS59" s="54">
        <f t="shared" si="553"/>
        <v>82.863414680184661</v>
      </c>
      <c r="FT59" s="54">
        <f t="shared" si="553"/>
        <v>83.350976895473252</v>
      </c>
      <c r="FU59" s="54">
        <f t="shared" si="553"/>
        <v>83.838539110761843</v>
      </c>
      <c r="FV59" s="54">
        <f t="shared" si="542"/>
        <v>84.326101326050434</v>
      </c>
      <c r="FW59" s="54">
        <f t="shared" si="542"/>
        <v>84.813663541339025</v>
      </c>
      <c r="FX59" s="54">
        <f t="shared" si="542"/>
        <v>85.301225756627616</v>
      </c>
      <c r="FY59" s="54">
        <f t="shared" si="542"/>
        <v>85.788787971916207</v>
      </c>
      <c r="FZ59" s="54">
        <f t="shared" si="542"/>
        <v>86.276350187204798</v>
      </c>
      <c r="GA59" s="54">
        <f t="shared" si="542"/>
        <v>86.763912402493389</v>
      </c>
      <c r="GB59" s="54">
        <f t="shared" si="542"/>
        <v>87.25147461778198</v>
      </c>
      <c r="GC59" s="54">
        <f t="shared" si="542"/>
        <v>87.739036833070571</v>
      </c>
      <c r="GD59" s="54">
        <f t="shared" si="542"/>
        <v>88.226599048359162</v>
      </c>
      <c r="GE59" s="54">
        <f t="shared" si="542"/>
        <v>88.714161263647753</v>
      </c>
      <c r="GF59" s="54">
        <f t="shared" si="542"/>
        <v>89.201723478936344</v>
      </c>
      <c r="GG59" s="54">
        <f t="shared" si="542"/>
        <v>89.689285694224935</v>
      </c>
      <c r="GH59" s="54">
        <f t="shared" si="542"/>
        <v>90.176847909513526</v>
      </c>
      <c r="GI59" s="54">
        <f t="shared" si="542"/>
        <v>90.664410124802117</v>
      </c>
      <c r="GJ59" s="54">
        <f t="shared" si="542"/>
        <v>91.151972340090708</v>
      </c>
      <c r="GK59" s="54">
        <f t="shared" si="542"/>
        <v>91.639534555379299</v>
      </c>
      <c r="GL59" s="54">
        <f t="shared" si="542"/>
        <v>92.12709677066789</v>
      </c>
      <c r="GM59" s="54">
        <f t="shared" si="542"/>
        <v>92.614658985956481</v>
      </c>
      <c r="GN59" s="54">
        <f t="shared" si="542"/>
        <v>93.102221201245072</v>
      </c>
      <c r="GO59" s="54">
        <f t="shared" si="542"/>
        <v>93.589783416533663</v>
      </c>
      <c r="GP59" s="54">
        <f t="shared" si="542"/>
        <v>94.077345631822254</v>
      </c>
      <c r="GQ59" s="54">
        <f t="shared" si="542"/>
        <v>94.564907847110845</v>
      </c>
      <c r="GR59" s="54">
        <f t="shared" si="542"/>
        <v>95.052470062399436</v>
      </c>
    </row>
    <row r="60" spans="1:200" x14ac:dyDescent="0.25">
      <c r="A60" s="30" t="s">
        <v>81</v>
      </c>
      <c r="B60" s="54">
        <f t="shared" si="502"/>
        <v>1.988440144735049</v>
      </c>
      <c r="C60" s="54">
        <f t="shared" si="502"/>
        <v>1.988440144735049</v>
      </c>
      <c r="D60" s="54">
        <f t="shared" si="502"/>
        <v>1.988440144735049</v>
      </c>
      <c r="E60" s="54">
        <f t="shared" si="502"/>
        <v>1.988440144735049</v>
      </c>
      <c r="F60" s="54">
        <f t="shared" si="502"/>
        <v>1.988440144735049</v>
      </c>
      <c r="G60" s="54">
        <f t="shared" si="502"/>
        <v>1.988440144735049</v>
      </c>
      <c r="H60" s="68">
        <f>VLOOKUP(H$49,Data_Enersys_VRLA!$A$231:$E$250,5)</f>
        <v>1.988440144735049</v>
      </c>
      <c r="I60" s="68">
        <f>VLOOKUP(I$49,Data_Enersys_VRLA!$A$231:$E$250,5)</f>
        <v>1.9084023024312484</v>
      </c>
      <c r="J60" s="68">
        <f>VLOOKUP(J$49,Data_Enersys_VRLA!$A$231:$E$250,5)</f>
        <v>1.8688650382622631</v>
      </c>
      <c r="K60" s="69">
        <f t="shared" si="503"/>
        <v>1.9654103713010367</v>
      </c>
      <c r="L60" s="68">
        <f>VLOOKUP(L$49,Data_Enersys_VRLA!$A$231:$E$250,5)</f>
        <v>2.0619557043398102</v>
      </c>
      <c r="M60" s="69">
        <f t="shared" si="504"/>
        <v>2.2170029851293958</v>
      </c>
      <c r="N60" s="69">
        <f t="shared" si="505"/>
        <v>2.3720502659189817</v>
      </c>
      <c r="O60" s="68">
        <f>VLOOKUP(O$49,Data_Enersys_VRLA!$A$231:$E$250,5)</f>
        <v>2.5270975467085672</v>
      </c>
      <c r="P60" s="54">
        <f t="shared" si="506"/>
        <v>3.5285046433538101</v>
      </c>
      <c r="Q60" s="68">
        <f>VLOOKUP(Q$49,Data_Enersys_VRLA!$A$231:$E$250,5)</f>
        <v>4.5299117399990534</v>
      </c>
      <c r="R60" s="68">
        <f>VLOOKUP(R$49,Data_Enersys_VRLA!$A$231:$E$250,5)</f>
        <v>6.5190298149745951</v>
      </c>
      <c r="S60" s="54">
        <f t="shared" si="507"/>
        <v>7.0184977709477732</v>
      </c>
      <c r="T60" s="68">
        <f>VLOOKUP(T$49,Data_Enersys_VRLA!$A$231:$E$250,5)</f>
        <v>7.5179657269209503</v>
      </c>
      <c r="U60" s="54">
        <f t="shared" si="508"/>
        <v>8.0084516798584247</v>
      </c>
      <c r="V60" s="68">
        <f>VLOOKUP(V$49,Data_Enersys_VRLA!$A$231:$E$250,5)</f>
        <v>8.4989376327959008</v>
      </c>
      <c r="W60" s="54">
        <f t="shared" si="509"/>
        <v>8.9263641282230672</v>
      </c>
      <c r="X60" s="68">
        <f>VLOOKUP(X$49,Data_Enersys_VRLA!$A$231:$E$250,5)</f>
        <v>9.3537906236502337</v>
      </c>
      <c r="Y60" s="54">
        <f t="shared" si="510"/>
        <v>9.8247055998753829</v>
      </c>
      <c r="Z60" s="68">
        <f>VLOOKUP(Z$49,Data_Enersys_VRLA!$A$231:$E$250,5)</f>
        <v>10.295620576100534</v>
      </c>
      <c r="AA60" s="54">
        <f t="shared" si="511"/>
        <v>10.741663630377639</v>
      </c>
      <c r="AB60" s="68">
        <f>VLOOKUP(AB$49,Data_Enersys_VRLA!$A$231:$E$250,5)</f>
        <v>11.187706684654744</v>
      </c>
      <c r="AC60" s="54">
        <f t="shared" si="512"/>
        <v>11.673240584311811</v>
      </c>
      <c r="AD60" s="54">
        <f t="shared" si="513"/>
        <v>12.158774483968877</v>
      </c>
      <c r="AE60" s="54">
        <f t="shared" si="514"/>
        <v>12.644308383625944</v>
      </c>
      <c r="AF60" s="54">
        <f t="shared" si="515"/>
        <v>13.129842283283011</v>
      </c>
      <c r="AG60" s="54">
        <f t="shared" si="516"/>
        <v>13.615376182940079</v>
      </c>
      <c r="AH60" s="54">
        <f t="shared" si="517"/>
        <v>14.100910082597146</v>
      </c>
      <c r="AI60" s="54">
        <f t="shared" si="518"/>
        <v>14.586443982254213</v>
      </c>
      <c r="AJ60" s="54">
        <f t="shared" si="519"/>
        <v>15.071977881911279</v>
      </c>
      <c r="AK60" s="54">
        <f t="shared" si="520"/>
        <v>15.557511781568344</v>
      </c>
      <c r="AL60" s="54">
        <f t="shared" si="521"/>
        <v>16.043045681225411</v>
      </c>
      <c r="AM60" s="54">
        <f t="shared" si="522"/>
        <v>16.528579580882479</v>
      </c>
      <c r="AN60" s="54">
        <f t="shared" si="523"/>
        <v>17.014113480539546</v>
      </c>
      <c r="AO60" s="54">
        <f t="shared" si="524"/>
        <v>17.499647380196613</v>
      </c>
      <c r="AP60" s="54">
        <f t="shared" si="525"/>
        <v>17.985181279853681</v>
      </c>
      <c r="AQ60" s="54">
        <f t="shared" si="526"/>
        <v>18.470715179510748</v>
      </c>
      <c r="AR60" s="54">
        <f t="shared" si="527"/>
        <v>18.956249079167812</v>
      </c>
      <c r="AS60" s="54">
        <f t="shared" si="528"/>
        <v>19.441782978824882</v>
      </c>
      <c r="AT60" s="54">
        <f t="shared" si="529"/>
        <v>19.927316878481946</v>
      </c>
      <c r="AU60" s="54">
        <f t="shared" si="530"/>
        <v>20.412850778139017</v>
      </c>
      <c r="AV60" s="68">
        <f>VLOOKUP(AV$49,Data_Enersys_VRLA!$A$231:$E$250,5)</f>
        <v>20.898384677796081</v>
      </c>
      <c r="AW60" s="54">
        <f t="shared" ref="AW60" si="554">AV60+($AV60-$AU60)</f>
        <v>21.383918577453144</v>
      </c>
      <c r="AX60" s="54">
        <f t="shared" si="546"/>
        <v>21.869452477110208</v>
      </c>
      <c r="AY60" s="54">
        <f t="shared" si="546"/>
        <v>22.354986376767272</v>
      </c>
      <c r="AZ60" s="54">
        <f t="shared" si="546"/>
        <v>22.840520276424336</v>
      </c>
      <c r="BA60" s="54">
        <f t="shared" si="546"/>
        <v>23.326054176081399</v>
      </c>
      <c r="BB60" s="54">
        <f t="shared" si="546"/>
        <v>23.811588075738463</v>
      </c>
      <c r="BC60" s="54">
        <f t="shared" si="546"/>
        <v>24.297121975395527</v>
      </c>
      <c r="BD60" s="54">
        <f t="shared" si="546"/>
        <v>24.78265587505259</v>
      </c>
      <c r="BE60" s="54">
        <f t="shared" si="546"/>
        <v>25.268189774709654</v>
      </c>
      <c r="BF60" s="54">
        <f t="shared" si="546"/>
        <v>25.753723674366718</v>
      </c>
      <c r="BG60" s="54">
        <f t="shared" si="546"/>
        <v>26.239257574023782</v>
      </c>
      <c r="BH60" s="54">
        <f t="shared" si="546"/>
        <v>26.724791473680845</v>
      </c>
      <c r="BI60" s="54">
        <f t="shared" si="546"/>
        <v>27.210325373337909</v>
      </c>
      <c r="BJ60" s="54">
        <f t="shared" si="546"/>
        <v>27.695859272994973</v>
      </c>
      <c r="BK60" s="54">
        <f t="shared" si="546"/>
        <v>28.181393172652037</v>
      </c>
      <c r="BL60" s="54">
        <f t="shared" si="546"/>
        <v>28.6669270723091</v>
      </c>
      <c r="BM60" s="54">
        <f t="shared" si="547"/>
        <v>29.152460971966164</v>
      </c>
      <c r="BN60" s="54">
        <f t="shared" si="547"/>
        <v>29.637994871623228</v>
      </c>
      <c r="BO60" s="54">
        <f t="shared" si="547"/>
        <v>30.123528771280291</v>
      </c>
      <c r="BP60" s="54">
        <f t="shared" si="547"/>
        <v>30.609062670937355</v>
      </c>
      <c r="BQ60" s="54">
        <f t="shared" si="547"/>
        <v>31.094596570594419</v>
      </c>
      <c r="BR60" s="54">
        <f t="shared" si="547"/>
        <v>31.580130470251483</v>
      </c>
      <c r="BS60" s="54">
        <f t="shared" si="547"/>
        <v>32.065664369908546</v>
      </c>
      <c r="BT60" s="54">
        <f t="shared" si="547"/>
        <v>32.55119826956561</v>
      </c>
      <c r="BU60" s="54">
        <f t="shared" si="547"/>
        <v>33.036732169222674</v>
      </c>
      <c r="BV60" s="54">
        <f t="shared" si="547"/>
        <v>33.522266068879738</v>
      </c>
      <c r="BW60" s="54">
        <f t="shared" si="547"/>
        <v>34.007799968536801</v>
      </c>
      <c r="BX60" s="54">
        <f t="shared" si="547"/>
        <v>34.493333868193865</v>
      </c>
      <c r="BY60" s="54">
        <f t="shared" si="547"/>
        <v>34.978867767850929</v>
      </c>
      <c r="BZ60" s="54">
        <f t="shared" si="547"/>
        <v>35.464401667507992</v>
      </c>
      <c r="CA60" s="54">
        <f t="shared" si="547"/>
        <v>35.949935567165056</v>
      </c>
      <c r="CB60" s="54">
        <f t="shared" si="547"/>
        <v>36.43546946682212</v>
      </c>
      <c r="CC60" s="54">
        <f t="shared" si="547"/>
        <v>36.921003366479184</v>
      </c>
      <c r="CD60" s="54">
        <f t="shared" si="547"/>
        <v>37.406537266136247</v>
      </c>
      <c r="CE60" s="54">
        <f t="shared" si="547"/>
        <v>37.892071165793311</v>
      </c>
      <c r="CF60" s="54">
        <f t="shared" si="547"/>
        <v>38.377605065450375</v>
      </c>
      <c r="CG60" s="54">
        <f t="shared" si="547"/>
        <v>38.863138965107439</v>
      </c>
      <c r="CH60" s="54">
        <f t="shared" si="547"/>
        <v>39.348672864764502</v>
      </c>
      <c r="CI60" s="54">
        <f t="shared" si="547"/>
        <v>39.834206764421566</v>
      </c>
      <c r="CJ60" s="54">
        <f t="shared" si="547"/>
        <v>40.31974066407863</v>
      </c>
      <c r="CK60" s="54">
        <f t="shared" si="547"/>
        <v>40.805274563735694</v>
      </c>
      <c r="CL60" s="54">
        <f t="shared" si="547"/>
        <v>41.290808463392757</v>
      </c>
      <c r="CM60" s="54">
        <f t="shared" si="547"/>
        <v>41.776342363049821</v>
      </c>
      <c r="CN60" s="54">
        <f t="shared" si="547"/>
        <v>42.261876262706885</v>
      </c>
      <c r="CO60" s="54">
        <f t="shared" si="547"/>
        <v>42.747410162363948</v>
      </c>
      <c r="CP60" s="54">
        <f t="shared" si="547"/>
        <v>43.232944062021012</v>
      </c>
      <c r="CQ60" s="54">
        <f t="shared" si="547"/>
        <v>43.718477961678076</v>
      </c>
      <c r="CR60" s="54">
        <f t="shared" si="547"/>
        <v>44.20401186133514</v>
      </c>
      <c r="CS60" s="54">
        <f t="shared" si="547"/>
        <v>44.689545760992203</v>
      </c>
      <c r="CT60" s="54">
        <f t="shared" si="547"/>
        <v>45.175079660649267</v>
      </c>
      <c r="CU60" s="54">
        <f t="shared" si="547"/>
        <v>45.660613560306331</v>
      </c>
      <c r="CV60" s="54">
        <f t="shared" si="547"/>
        <v>46.146147459963395</v>
      </c>
      <c r="CW60" s="54">
        <f t="shared" si="547"/>
        <v>46.631681359620458</v>
      </c>
      <c r="CX60" s="54">
        <f t="shared" si="547"/>
        <v>47.117215259277522</v>
      </c>
      <c r="CY60" s="54">
        <f t="shared" ref="CY60:FJ60" si="555">CX60+($AV60-$AU60)</f>
        <v>47.602749158934586</v>
      </c>
      <c r="CZ60" s="54">
        <f t="shared" si="555"/>
        <v>48.088283058591649</v>
      </c>
      <c r="DA60" s="54">
        <f t="shared" si="555"/>
        <v>48.573816958248713</v>
      </c>
      <c r="DB60" s="54">
        <f t="shared" si="555"/>
        <v>49.059350857905777</v>
      </c>
      <c r="DC60" s="54">
        <f t="shared" si="555"/>
        <v>49.544884757562841</v>
      </c>
      <c r="DD60" s="54">
        <f t="shared" si="555"/>
        <v>50.030418657219904</v>
      </c>
      <c r="DE60" s="54">
        <f t="shared" si="555"/>
        <v>50.515952556876968</v>
      </c>
      <c r="DF60" s="54">
        <f t="shared" si="555"/>
        <v>51.001486456534032</v>
      </c>
      <c r="DG60" s="54">
        <f t="shared" si="555"/>
        <v>51.487020356191096</v>
      </c>
      <c r="DH60" s="54">
        <f t="shared" si="555"/>
        <v>51.972554255848159</v>
      </c>
      <c r="DI60" s="54">
        <f t="shared" si="555"/>
        <v>52.458088155505223</v>
      </c>
      <c r="DJ60" s="54">
        <f t="shared" si="555"/>
        <v>52.943622055162287</v>
      </c>
      <c r="DK60" s="54">
        <f t="shared" si="555"/>
        <v>53.42915595481935</v>
      </c>
      <c r="DL60" s="54">
        <f t="shared" si="555"/>
        <v>53.914689854476414</v>
      </c>
      <c r="DM60" s="54">
        <f t="shared" si="555"/>
        <v>54.400223754133478</v>
      </c>
      <c r="DN60" s="54">
        <f t="shared" si="555"/>
        <v>54.885757653790542</v>
      </c>
      <c r="DO60" s="54">
        <f t="shared" si="555"/>
        <v>55.371291553447605</v>
      </c>
      <c r="DP60" s="54">
        <f t="shared" si="555"/>
        <v>55.856825453104669</v>
      </c>
      <c r="DQ60" s="54">
        <f t="shared" si="555"/>
        <v>56.342359352761733</v>
      </c>
      <c r="DR60" s="54">
        <f t="shared" si="555"/>
        <v>56.827893252418797</v>
      </c>
      <c r="DS60" s="54">
        <f t="shared" si="555"/>
        <v>57.31342715207586</v>
      </c>
      <c r="DT60" s="54">
        <f t="shared" si="555"/>
        <v>57.798961051732924</v>
      </c>
      <c r="DU60" s="54">
        <f t="shared" si="555"/>
        <v>58.284494951389988</v>
      </c>
      <c r="DV60" s="54">
        <f t="shared" si="555"/>
        <v>58.770028851047051</v>
      </c>
      <c r="DW60" s="54">
        <f t="shared" si="555"/>
        <v>59.255562750704115</v>
      </c>
      <c r="DX60" s="54">
        <f t="shared" si="555"/>
        <v>59.741096650361179</v>
      </c>
      <c r="DY60" s="54">
        <f t="shared" si="555"/>
        <v>60.226630550018243</v>
      </c>
      <c r="DZ60" s="54">
        <f t="shared" si="555"/>
        <v>60.712164449675306</v>
      </c>
      <c r="EA60" s="54">
        <f t="shared" si="555"/>
        <v>61.19769834933237</v>
      </c>
      <c r="EB60" s="54">
        <f t="shared" si="555"/>
        <v>61.683232248989434</v>
      </c>
      <c r="EC60" s="54">
        <f t="shared" si="555"/>
        <v>62.168766148646498</v>
      </c>
      <c r="ED60" s="54">
        <f t="shared" si="555"/>
        <v>62.654300048303561</v>
      </c>
      <c r="EE60" s="54">
        <f t="shared" si="555"/>
        <v>63.139833947960625</v>
      </c>
      <c r="EF60" s="54">
        <f t="shared" si="555"/>
        <v>63.625367847617689</v>
      </c>
      <c r="EG60" s="54">
        <f t="shared" si="555"/>
        <v>64.110901747274752</v>
      </c>
      <c r="EH60" s="54">
        <f t="shared" si="555"/>
        <v>64.596435646931809</v>
      </c>
      <c r="EI60" s="54">
        <f t="shared" si="555"/>
        <v>65.08196954658888</v>
      </c>
      <c r="EJ60" s="54">
        <f t="shared" si="555"/>
        <v>65.567503446245951</v>
      </c>
      <c r="EK60" s="54">
        <f t="shared" si="555"/>
        <v>66.053037345903022</v>
      </c>
      <c r="EL60" s="54">
        <f t="shared" si="555"/>
        <v>66.538571245560092</v>
      </c>
      <c r="EM60" s="54">
        <f t="shared" si="555"/>
        <v>67.024105145217163</v>
      </c>
      <c r="EN60" s="54">
        <f t="shared" si="555"/>
        <v>67.509639044874234</v>
      </c>
      <c r="EO60" s="54">
        <f t="shared" si="555"/>
        <v>67.995172944531305</v>
      </c>
      <c r="EP60" s="54">
        <f t="shared" si="555"/>
        <v>68.480706844188376</v>
      </c>
      <c r="EQ60" s="54">
        <f t="shared" si="555"/>
        <v>68.966240743845447</v>
      </c>
      <c r="ER60" s="54">
        <f t="shared" si="555"/>
        <v>69.451774643502517</v>
      </c>
      <c r="ES60" s="54">
        <f t="shared" si="555"/>
        <v>69.937308543159588</v>
      </c>
      <c r="ET60" s="54">
        <f t="shared" si="555"/>
        <v>70.422842442816659</v>
      </c>
      <c r="EU60" s="54">
        <f t="shared" si="555"/>
        <v>70.90837634247373</v>
      </c>
      <c r="EV60" s="54">
        <f t="shared" si="555"/>
        <v>71.393910242130801</v>
      </c>
      <c r="EW60" s="54">
        <f t="shared" si="555"/>
        <v>71.879444141787872</v>
      </c>
      <c r="EX60" s="54">
        <f t="shared" si="555"/>
        <v>72.364978041444942</v>
      </c>
      <c r="EY60" s="54">
        <f t="shared" si="555"/>
        <v>72.850511941102013</v>
      </c>
      <c r="EZ60" s="54">
        <f t="shared" si="555"/>
        <v>73.336045840759084</v>
      </c>
      <c r="FA60" s="54">
        <f t="shared" si="555"/>
        <v>73.821579740416155</v>
      </c>
      <c r="FB60" s="54">
        <f t="shared" si="555"/>
        <v>74.307113640073226</v>
      </c>
      <c r="FC60" s="54">
        <f t="shared" si="555"/>
        <v>74.792647539730297</v>
      </c>
      <c r="FD60" s="54">
        <f t="shared" si="555"/>
        <v>75.278181439387367</v>
      </c>
      <c r="FE60" s="54">
        <f t="shared" si="555"/>
        <v>75.763715339044438</v>
      </c>
      <c r="FF60" s="54">
        <f t="shared" si="555"/>
        <v>76.249249238701509</v>
      </c>
      <c r="FG60" s="54">
        <f t="shared" si="555"/>
        <v>76.73478313835858</v>
      </c>
      <c r="FH60" s="54">
        <f t="shared" si="555"/>
        <v>77.220317038015651</v>
      </c>
      <c r="FI60" s="54">
        <f t="shared" si="555"/>
        <v>77.705850937672722</v>
      </c>
      <c r="FJ60" s="54">
        <f t="shared" si="555"/>
        <v>78.191384837329792</v>
      </c>
      <c r="FK60" s="54">
        <f t="shared" ref="FK60:FU60" si="556">FJ60+($AV60-$AU60)</f>
        <v>78.676918736986863</v>
      </c>
      <c r="FL60" s="54">
        <f t="shared" si="556"/>
        <v>79.162452636643934</v>
      </c>
      <c r="FM60" s="54">
        <f t="shared" si="556"/>
        <v>79.647986536301005</v>
      </c>
      <c r="FN60" s="54">
        <f t="shared" si="556"/>
        <v>80.133520435958076</v>
      </c>
      <c r="FO60" s="54">
        <f t="shared" si="556"/>
        <v>80.619054335615147</v>
      </c>
      <c r="FP60" s="54">
        <f t="shared" si="556"/>
        <v>81.104588235272217</v>
      </c>
      <c r="FQ60" s="54">
        <f t="shared" si="556"/>
        <v>81.590122134929288</v>
      </c>
      <c r="FR60" s="54">
        <f t="shared" si="556"/>
        <v>82.075656034586359</v>
      </c>
      <c r="FS60" s="54">
        <f t="shared" si="556"/>
        <v>82.56118993424343</v>
      </c>
      <c r="FT60" s="54">
        <f t="shared" si="556"/>
        <v>83.046723833900501</v>
      </c>
      <c r="FU60" s="54">
        <f t="shared" si="556"/>
        <v>83.532257733557572</v>
      </c>
      <c r="FV60" s="54">
        <f t="shared" si="542"/>
        <v>84.017791633214642</v>
      </c>
      <c r="FW60" s="54">
        <f t="shared" si="542"/>
        <v>84.503325532871713</v>
      </c>
      <c r="FX60" s="54">
        <f t="shared" si="542"/>
        <v>84.988859432528784</v>
      </c>
      <c r="FY60" s="54">
        <f t="shared" si="542"/>
        <v>85.474393332185855</v>
      </c>
      <c r="FZ60" s="54">
        <f t="shared" si="542"/>
        <v>85.959927231842926</v>
      </c>
      <c r="GA60" s="54">
        <f t="shared" si="542"/>
        <v>86.445461131499997</v>
      </c>
      <c r="GB60" s="54">
        <f t="shared" si="542"/>
        <v>86.930995031157067</v>
      </c>
      <c r="GC60" s="54">
        <f t="shared" si="542"/>
        <v>87.416528930814138</v>
      </c>
      <c r="GD60" s="54">
        <f t="shared" si="542"/>
        <v>87.902062830471209</v>
      </c>
      <c r="GE60" s="54">
        <f t="shared" si="542"/>
        <v>88.38759673012828</v>
      </c>
      <c r="GF60" s="54">
        <f t="shared" si="542"/>
        <v>88.873130629785351</v>
      </c>
      <c r="GG60" s="54">
        <f t="shared" si="542"/>
        <v>89.358664529442422</v>
      </c>
      <c r="GH60" s="54">
        <f t="shared" si="542"/>
        <v>89.844198429099492</v>
      </c>
      <c r="GI60" s="54">
        <f t="shared" si="542"/>
        <v>90.329732328756563</v>
      </c>
      <c r="GJ60" s="54">
        <f t="shared" si="542"/>
        <v>90.815266228413634</v>
      </c>
      <c r="GK60" s="54">
        <f t="shared" si="542"/>
        <v>91.300800128070705</v>
      </c>
      <c r="GL60" s="54">
        <f t="shared" si="542"/>
        <v>91.786334027727776</v>
      </c>
      <c r="GM60" s="54">
        <f t="shared" si="542"/>
        <v>92.271867927384847</v>
      </c>
      <c r="GN60" s="54">
        <f t="shared" si="542"/>
        <v>92.757401827041917</v>
      </c>
      <c r="GO60" s="54">
        <f t="shared" si="542"/>
        <v>93.242935726698988</v>
      </c>
      <c r="GP60" s="54">
        <f t="shared" si="542"/>
        <v>93.728469626356059</v>
      </c>
      <c r="GQ60" s="54">
        <f t="shared" si="542"/>
        <v>94.21400352601313</v>
      </c>
      <c r="GR60" s="54">
        <f t="shared" si="542"/>
        <v>94.699537425670201</v>
      </c>
    </row>
    <row r="61" spans="1:200" x14ac:dyDescent="0.25">
      <c r="A61" s="30" t="s">
        <v>82</v>
      </c>
      <c r="B61" s="54">
        <f t="shared" si="502"/>
        <v>1.9884856483597668</v>
      </c>
      <c r="C61" s="54">
        <f t="shared" ref="C61:G66" si="557">$H61</f>
        <v>1.9884856483597668</v>
      </c>
      <c r="D61" s="54">
        <f t="shared" si="557"/>
        <v>1.9884856483597668</v>
      </c>
      <c r="E61" s="54">
        <f t="shared" si="557"/>
        <v>1.9884856483597668</v>
      </c>
      <c r="F61" s="54">
        <f t="shared" si="557"/>
        <v>1.9884856483597668</v>
      </c>
      <c r="G61" s="54">
        <f t="shared" si="557"/>
        <v>1.9884856483597668</v>
      </c>
      <c r="H61" s="68">
        <f>VLOOKUP(H$49,Data_Enersys_VRLA!$A$256:$E$275,5)</f>
        <v>1.9884856483597668</v>
      </c>
      <c r="I61" s="68">
        <f>VLOOKUP(I$49,Data_Enersys_VRLA!$A$256:$E$275,5)</f>
        <v>1.9084459744635247</v>
      </c>
      <c r="J61" s="68">
        <f>VLOOKUP(J$49,Data_Enersys_VRLA!$A$256:$E$275,5)</f>
        <v>1.8688543443675603</v>
      </c>
      <c r="K61" s="69">
        <f t="shared" si="503"/>
        <v>1.9652569108287943</v>
      </c>
      <c r="L61" s="68">
        <f>VLOOKUP(L$49,Data_Enersys_VRLA!$A$256:$E$275,5)</f>
        <v>2.0616594772900281</v>
      </c>
      <c r="M61" s="69">
        <f t="shared" si="504"/>
        <v>2.2169302091517431</v>
      </c>
      <c r="N61" s="69">
        <f t="shared" si="505"/>
        <v>2.3722009410134586</v>
      </c>
      <c r="O61" s="68">
        <f>VLOOKUP(O$49,Data_Enersys_VRLA!$A$256:$E$275,5)</f>
        <v>2.5274716728751736</v>
      </c>
      <c r="P61" s="54">
        <f t="shared" si="506"/>
        <v>3.5289335707751963</v>
      </c>
      <c r="Q61" s="68">
        <f>VLOOKUP(Q$49,Data_Enersys_VRLA!$A$256:$E$275,5)</f>
        <v>4.530395468675219</v>
      </c>
      <c r="R61" s="68">
        <f>VLOOKUP(R$49,Data_Enersys_VRLA!$A$256:$E$275,5)</f>
        <v>6.5211938801103582</v>
      </c>
      <c r="S61" s="54">
        <f t="shared" si="507"/>
        <v>7.0189085908212965</v>
      </c>
      <c r="T61" s="68">
        <f>VLOOKUP(T$49,Data_Enersys_VRLA!$A$256:$E$275,5)</f>
        <v>7.5166233015322348</v>
      </c>
      <c r="U61" s="54">
        <f t="shared" si="508"/>
        <v>8.0066776638380119</v>
      </c>
      <c r="V61" s="68">
        <f>VLOOKUP(V$49,Data_Enersys_VRLA!$A$256:$E$275,5)</f>
        <v>8.4967320261437909</v>
      </c>
      <c r="W61" s="54">
        <f t="shared" si="509"/>
        <v>8.9219575843094141</v>
      </c>
      <c r="X61" s="68">
        <f>VLOOKUP(X$49,Data_Enersys_VRLA!$A$256:$E$275,5)</f>
        <v>9.3471831424750391</v>
      </c>
      <c r="Y61" s="54">
        <f t="shared" si="510"/>
        <v>9.819036137648057</v>
      </c>
      <c r="Z61" s="68">
        <f>VLOOKUP(Z$49,Data_Enersys_VRLA!$A$256:$E$275,5)</f>
        <v>10.290889132821075</v>
      </c>
      <c r="AA61" s="54">
        <f t="shared" si="511"/>
        <v>10.745127538205365</v>
      </c>
      <c r="AB61" s="68">
        <f>VLOOKUP(AB$49,Data_Enersys_VRLA!$A$256:$E$275,5)</f>
        <v>11.199365943589655</v>
      </c>
      <c r="AC61" s="54">
        <f t="shared" si="512"/>
        <v>11.685220789671853</v>
      </c>
      <c r="AD61" s="54">
        <f t="shared" si="513"/>
        <v>12.171075635754052</v>
      </c>
      <c r="AE61" s="54">
        <f t="shared" si="514"/>
        <v>12.65693048183625</v>
      </c>
      <c r="AF61" s="54">
        <f t="shared" si="515"/>
        <v>13.142785327918448</v>
      </c>
      <c r="AG61" s="54">
        <f t="shared" si="516"/>
        <v>13.628640174000648</v>
      </c>
      <c r="AH61" s="54">
        <f t="shared" si="517"/>
        <v>14.114495020082845</v>
      </c>
      <c r="AI61" s="54">
        <f t="shared" si="518"/>
        <v>14.600349866165043</v>
      </c>
      <c r="AJ61" s="54">
        <f t="shared" si="519"/>
        <v>15.086204712247241</v>
      </c>
      <c r="AK61" s="54">
        <f t="shared" si="520"/>
        <v>15.572059558329441</v>
      </c>
      <c r="AL61" s="54">
        <f t="shared" si="521"/>
        <v>16.05791440441164</v>
      </c>
      <c r="AM61" s="54">
        <f t="shared" si="522"/>
        <v>16.543769250493838</v>
      </c>
      <c r="AN61" s="54">
        <f t="shared" si="523"/>
        <v>17.029624096576036</v>
      </c>
      <c r="AO61" s="54">
        <f t="shared" si="524"/>
        <v>17.515478942658234</v>
      </c>
      <c r="AP61" s="54">
        <f t="shared" si="525"/>
        <v>18.001333788740432</v>
      </c>
      <c r="AQ61" s="54">
        <f t="shared" si="526"/>
        <v>18.48718863482263</v>
      </c>
      <c r="AR61" s="54">
        <f t="shared" si="527"/>
        <v>18.973043480904828</v>
      </c>
      <c r="AS61" s="54">
        <f t="shared" si="528"/>
        <v>19.458898326987025</v>
      </c>
      <c r="AT61" s="54">
        <f t="shared" si="529"/>
        <v>19.944753173069227</v>
      </c>
      <c r="AU61" s="54">
        <f t="shared" si="530"/>
        <v>20.430608019151425</v>
      </c>
      <c r="AV61" s="68">
        <f>VLOOKUP(AV$49,Data_Enersys_VRLA!$A$256:$E$275,5)</f>
        <v>20.916462865233623</v>
      </c>
      <c r="AW61" s="54">
        <f t="shared" ref="AW61" si="558">AV61+($AV61-$AU61)</f>
        <v>21.402317711315821</v>
      </c>
      <c r="AX61" s="54">
        <f t="shared" si="546"/>
        <v>21.888172557398018</v>
      </c>
      <c r="AY61" s="54">
        <f t="shared" si="546"/>
        <v>22.374027403480216</v>
      </c>
      <c r="AZ61" s="54">
        <f t="shared" si="546"/>
        <v>22.859882249562414</v>
      </c>
      <c r="BA61" s="54">
        <f t="shared" si="546"/>
        <v>23.345737095644612</v>
      </c>
      <c r="BB61" s="54">
        <f t="shared" si="546"/>
        <v>23.83159194172681</v>
      </c>
      <c r="BC61" s="54">
        <f t="shared" si="546"/>
        <v>24.317446787809008</v>
      </c>
      <c r="BD61" s="54">
        <f t="shared" si="546"/>
        <v>24.803301633891206</v>
      </c>
      <c r="BE61" s="54">
        <f t="shared" si="546"/>
        <v>25.289156479973403</v>
      </c>
      <c r="BF61" s="54">
        <f t="shared" si="546"/>
        <v>25.775011326055601</v>
      </c>
      <c r="BG61" s="54">
        <f t="shared" si="546"/>
        <v>26.260866172137799</v>
      </c>
      <c r="BH61" s="54">
        <f t="shared" si="546"/>
        <v>26.746721018219997</v>
      </c>
      <c r="BI61" s="54">
        <f t="shared" si="546"/>
        <v>27.232575864302195</v>
      </c>
      <c r="BJ61" s="54">
        <f t="shared" si="546"/>
        <v>27.718430710384393</v>
      </c>
      <c r="BK61" s="54">
        <f t="shared" si="546"/>
        <v>28.204285556466591</v>
      </c>
      <c r="BL61" s="54">
        <f t="shared" si="546"/>
        <v>28.690140402548789</v>
      </c>
      <c r="BM61" s="54">
        <f t="shared" ref="BM61:DX61" si="559">BL61+($AV61-$AU61)</f>
        <v>29.175995248630986</v>
      </c>
      <c r="BN61" s="54">
        <f t="shared" si="559"/>
        <v>29.661850094713184</v>
      </c>
      <c r="BO61" s="54">
        <f t="shared" si="559"/>
        <v>30.147704940795382</v>
      </c>
      <c r="BP61" s="54">
        <f t="shared" si="559"/>
        <v>30.63355978687758</v>
      </c>
      <c r="BQ61" s="54">
        <f t="shared" si="559"/>
        <v>31.119414632959778</v>
      </c>
      <c r="BR61" s="54">
        <f t="shared" si="559"/>
        <v>31.605269479041976</v>
      </c>
      <c r="BS61" s="54">
        <f t="shared" si="559"/>
        <v>32.09112432512417</v>
      </c>
      <c r="BT61" s="54">
        <f t="shared" si="559"/>
        <v>32.576979171206368</v>
      </c>
      <c r="BU61" s="54">
        <f t="shared" si="559"/>
        <v>33.062834017288566</v>
      </c>
      <c r="BV61" s="54">
        <f t="shared" si="559"/>
        <v>33.548688863370764</v>
      </c>
      <c r="BW61" s="54">
        <f t="shared" si="559"/>
        <v>34.034543709452961</v>
      </c>
      <c r="BX61" s="54">
        <f t="shared" si="559"/>
        <v>34.520398555535159</v>
      </c>
      <c r="BY61" s="54">
        <f t="shared" si="559"/>
        <v>35.006253401617357</v>
      </c>
      <c r="BZ61" s="54">
        <f t="shared" si="559"/>
        <v>35.492108247699555</v>
      </c>
      <c r="CA61" s="54">
        <f t="shared" si="559"/>
        <v>35.977963093781753</v>
      </c>
      <c r="CB61" s="54">
        <f t="shared" si="559"/>
        <v>36.463817939863951</v>
      </c>
      <c r="CC61" s="54">
        <f t="shared" si="559"/>
        <v>36.949672785946149</v>
      </c>
      <c r="CD61" s="54">
        <f t="shared" si="559"/>
        <v>37.435527632028347</v>
      </c>
      <c r="CE61" s="54">
        <f t="shared" si="559"/>
        <v>37.921382478110544</v>
      </c>
      <c r="CF61" s="54">
        <f t="shared" si="559"/>
        <v>38.407237324192742</v>
      </c>
      <c r="CG61" s="54">
        <f t="shared" si="559"/>
        <v>38.89309217027494</v>
      </c>
      <c r="CH61" s="54">
        <f t="shared" si="559"/>
        <v>39.378947016357138</v>
      </c>
      <c r="CI61" s="54">
        <f t="shared" si="559"/>
        <v>39.864801862439336</v>
      </c>
      <c r="CJ61" s="54">
        <f t="shared" si="559"/>
        <v>40.350656708521534</v>
      </c>
      <c r="CK61" s="54">
        <f t="shared" si="559"/>
        <v>40.836511554603732</v>
      </c>
      <c r="CL61" s="54">
        <f t="shared" si="559"/>
        <v>41.322366400685929</v>
      </c>
      <c r="CM61" s="54">
        <f t="shared" si="559"/>
        <v>41.808221246768127</v>
      </c>
      <c r="CN61" s="54">
        <f t="shared" si="559"/>
        <v>42.294076092850325</v>
      </c>
      <c r="CO61" s="54">
        <f t="shared" si="559"/>
        <v>42.779930938932523</v>
      </c>
      <c r="CP61" s="54">
        <f t="shared" si="559"/>
        <v>43.265785785014721</v>
      </c>
      <c r="CQ61" s="54">
        <f t="shared" si="559"/>
        <v>43.751640631096919</v>
      </c>
      <c r="CR61" s="54">
        <f t="shared" si="559"/>
        <v>44.237495477179117</v>
      </c>
      <c r="CS61" s="54">
        <f t="shared" si="559"/>
        <v>44.723350323261315</v>
      </c>
      <c r="CT61" s="54">
        <f t="shared" si="559"/>
        <v>45.209205169343512</v>
      </c>
      <c r="CU61" s="54">
        <f t="shared" si="559"/>
        <v>45.69506001542571</v>
      </c>
      <c r="CV61" s="54">
        <f t="shared" si="559"/>
        <v>46.180914861507908</v>
      </c>
      <c r="CW61" s="54">
        <f t="shared" si="559"/>
        <v>46.666769707590106</v>
      </c>
      <c r="CX61" s="54">
        <f t="shared" si="559"/>
        <v>47.152624553672304</v>
      </c>
      <c r="CY61" s="54">
        <f t="shared" si="559"/>
        <v>47.638479399754502</v>
      </c>
      <c r="CZ61" s="54">
        <f t="shared" si="559"/>
        <v>48.1243342458367</v>
      </c>
      <c r="DA61" s="54">
        <f t="shared" si="559"/>
        <v>48.610189091918897</v>
      </c>
      <c r="DB61" s="54">
        <f t="shared" si="559"/>
        <v>49.096043938001095</v>
      </c>
      <c r="DC61" s="54">
        <f t="shared" si="559"/>
        <v>49.581898784083293</v>
      </c>
      <c r="DD61" s="54">
        <f t="shared" si="559"/>
        <v>50.067753630165491</v>
      </c>
      <c r="DE61" s="54">
        <f t="shared" si="559"/>
        <v>50.553608476247689</v>
      </c>
      <c r="DF61" s="54">
        <f t="shared" si="559"/>
        <v>51.039463322329887</v>
      </c>
      <c r="DG61" s="54">
        <f t="shared" si="559"/>
        <v>51.525318168412085</v>
      </c>
      <c r="DH61" s="54">
        <f t="shared" si="559"/>
        <v>52.011173014494283</v>
      </c>
      <c r="DI61" s="54">
        <f t="shared" si="559"/>
        <v>52.49702786057648</v>
      </c>
      <c r="DJ61" s="54">
        <f t="shared" si="559"/>
        <v>52.982882706658678</v>
      </c>
      <c r="DK61" s="54">
        <f t="shared" si="559"/>
        <v>53.468737552740876</v>
      </c>
      <c r="DL61" s="54">
        <f t="shared" si="559"/>
        <v>53.954592398823074</v>
      </c>
      <c r="DM61" s="54">
        <f t="shared" si="559"/>
        <v>54.440447244905272</v>
      </c>
      <c r="DN61" s="54">
        <f t="shared" si="559"/>
        <v>54.92630209098747</v>
      </c>
      <c r="DO61" s="54">
        <f t="shared" si="559"/>
        <v>55.412156937069668</v>
      </c>
      <c r="DP61" s="54">
        <f t="shared" si="559"/>
        <v>55.898011783151865</v>
      </c>
      <c r="DQ61" s="54">
        <f t="shared" si="559"/>
        <v>56.383866629234063</v>
      </c>
      <c r="DR61" s="54">
        <f t="shared" si="559"/>
        <v>56.869721475316261</v>
      </c>
      <c r="DS61" s="54">
        <f t="shared" si="559"/>
        <v>57.355576321398459</v>
      </c>
      <c r="DT61" s="54">
        <f t="shared" si="559"/>
        <v>57.841431167480657</v>
      </c>
      <c r="DU61" s="54">
        <f t="shared" si="559"/>
        <v>58.327286013562855</v>
      </c>
      <c r="DV61" s="54">
        <f t="shared" si="559"/>
        <v>58.813140859645053</v>
      </c>
      <c r="DW61" s="54">
        <f t="shared" si="559"/>
        <v>59.298995705727251</v>
      </c>
      <c r="DX61" s="54">
        <f t="shared" si="559"/>
        <v>59.784850551809448</v>
      </c>
      <c r="DY61" s="54">
        <f t="shared" ref="DY61:FU61" si="560">DX61+($AV61-$AU61)</f>
        <v>60.270705397891646</v>
      </c>
      <c r="DZ61" s="54">
        <f t="shared" si="560"/>
        <v>60.756560243973844</v>
      </c>
      <c r="EA61" s="54">
        <f t="shared" si="560"/>
        <v>61.242415090056042</v>
      </c>
      <c r="EB61" s="54">
        <f t="shared" si="560"/>
        <v>61.72826993613824</v>
      </c>
      <c r="EC61" s="54">
        <f t="shared" si="560"/>
        <v>62.214124782220438</v>
      </c>
      <c r="ED61" s="54">
        <f t="shared" si="560"/>
        <v>62.699979628302636</v>
      </c>
      <c r="EE61" s="54">
        <f t="shared" si="560"/>
        <v>63.185834474384833</v>
      </c>
      <c r="EF61" s="54">
        <f t="shared" si="560"/>
        <v>63.671689320467031</v>
      </c>
      <c r="EG61" s="54">
        <f t="shared" si="560"/>
        <v>64.157544166549229</v>
      </c>
      <c r="EH61" s="54">
        <f t="shared" si="560"/>
        <v>64.64339901263142</v>
      </c>
      <c r="EI61" s="54">
        <f t="shared" si="560"/>
        <v>65.129253858713611</v>
      </c>
      <c r="EJ61" s="54">
        <f t="shared" si="560"/>
        <v>65.615108704795801</v>
      </c>
      <c r="EK61" s="54">
        <f t="shared" si="560"/>
        <v>66.100963550877992</v>
      </c>
      <c r="EL61" s="54">
        <f t="shared" si="560"/>
        <v>66.586818396960183</v>
      </c>
      <c r="EM61" s="54">
        <f t="shared" si="560"/>
        <v>67.072673243042374</v>
      </c>
      <c r="EN61" s="54">
        <f t="shared" si="560"/>
        <v>67.558528089124565</v>
      </c>
      <c r="EO61" s="54">
        <f t="shared" si="560"/>
        <v>68.044382935206755</v>
      </c>
      <c r="EP61" s="54">
        <f t="shared" si="560"/>
        <v>68.530237781288946</v>
      </c>
      <c r="EQ61" s="54">
        <f t="shared" si="560"/>
        <v>69.016092627371137</v>
      </c>
      <c r="ER61" s="54">
        <f t="shared" si="560"/>
        <v>69.501947473453328</v>
      </c>
      <c r="ES61" s="54">
        <f t="shared" si="560"/>
        <v>69.987802319535518</v>
      </c>
      <c r="ET61" s="54">
        <f t="shared" si="560"/>
        <v>70.473657165617709</v>
      </c>
      <c r="EU61" s="54">
        <f t="shared" si="560"/>
        <v>70.9595120116999</v>
      </c>
      <c r="EV61" s="54">
        <f t="shared" si="560"/>
        <v>71.445366857782091</v>
      </c>
      <c r="EW61" s="54">
        <f t="shared" si="560"/>
        <v>71.931221703864281</v>
      </c>
      <c r="EX61" s="54">
        <f t="shared" si="560"/>
        <v>72.417076549946472</v>
      </c>
      <c r="EY61" s="54">
        <f t="shared" si="560"/>
        <v>72.902931396028663</v>
      </c>
      <c r="EZ61" s="54">
        <f t="shared" si="560"/>
        <v>73.388786242110854</v>
      </c>
      <c r="FA61" s="54">
        <f t="shared" si="560"/>
        <v>73.874641088193044</v>
      </c>
      <c r="FB61" s="54">
        <f t="shared" si="560"/>
        <v>74.360495934275235</v>
      </c>
      <c r="FC61" s="54">
        <f t="shared" si="560"/>
        <v>74.846350780357426</v>
      </c>
      <c r="FD61" s="54">
        <f t="shared" si="560"/>
        <v>75.332205626439617</v>
      </c>
      <c r="FE61" s="54">
        <f t="shared" si="560"/>
        <v>75.818060472521807</v>
      </c>
      <c r="FF61" s="54">
        <f t="shared" si="560"/>
        <v>76.303915318603998</v>
      </c>
      <c r="FG61" s="54">
        <f t="shared" si="560"/>
        <v>76.789770164686189</v>
      </c>
      <c r="FH61" s="54">
        <f t="shared" si="560"/>
        <v>77.27562501076838</v>
      </c>
      <c r="FI61" s="54">
        <f t="shared" si="560"/>
        <v>77.761479856850571</v>
      </c>
      <c r="FJ61" s="54">
        <f t="shared" si="560"/>
        <v>78.247334702932761</v>
      </c>
      <c r="FK61" s="54">
        <f t="shared" si="560"/>
        <v>78.733189549014952</v>
      </c>
      <c r="FL61" s="54">
        <f t="shared" si="560"/>
        <v>79.219044395097143</v>
      </c>
      <c r="FM61" s="54">
        <f t="shared" si="560"/>
        <v>79.704899241179334</v>
      </c>
      <c r="FN61" s="54">
        <f t="shared" si="560"/>
        <v>80.190754087261524</v>
      </c>
      <c r="FO61" s="54">
        <f t="shared" si="560"/>
        <v>80.676608933343715</v>
      </c>
      <c r="FP61" s="54">
        <f t="shared" si="560"/>
        <v>81.162463779425906</v>
      </c>
      <c r="FQ61" s="54">
        <f t="shared" si="560"/>
        <v>81.648318625508097</v>
      </c>
      <c r="FR61" s="54">
        <f t="shared" si="560"/>
        <v>82.134173471590287</v>
      </c>
      <c r="FS61" s="54">
        <f t="shared" si="560"/>
        <v>82.620028317672478</v>
      </c>
      <c r="FT61" s="54">
        <f t="shared" si="560"/>
        <v>83.105883163754669</v>
      </c>
      <c r="FU61" s="54">
        <f t="shared" si="560"/>
        <v>83.59173800983686</v>
      </c>
      <c r="FV61" s="54">
        <f t="shared" si="542"/>
        <v>84.07759285591905</v>
      </c>
      <c r="FW61" s="54">
        <f t="shared" si="542"/>
        <v>84.563447702001241</v>
      </c>
      <c r="FX61" s="54">
        <f t="shared" si="542"/>
        <v>85.049302548083432</v>
      </c>
      <c r="FY61" s="54">
        <f t="shared" si="542"/>
        <v>85.535157394165623</v>
      </c>
      <c r="FZ61" s="54">
        <f t="shared" si="542"/>
        <v>86.021012240247813</v>
      </c>
      <c r="GA61" s="54">
        <f t="shared" si="542"/>
        <v>86.506867086330004</v>
      </c>
      <c r="GB61" s="54">
        <f t="shared" si="542"/>
        <v>86.992721932412195</v>
      </c>
      <c r="GC61" s="54">
        <f t="shared" si="542"/>
        <v>87.478576778494386</v>
      </c>
      <c r="GD61" s="54">
        <f t="shared" si="542"/>
        <v>87.964431624576576</v>
      </c>
      <c r="GE61" s="54">
        <f t="shared" si="542"/>
        <v>88.450286470658767</v>
      </c>
      <c r="GF61" s="54">
        <f t="shared" si="542"/>
        <v>88.936141316740958</v>
      </c>
      <c r="GG61" s="54">
        <f t="shared" si="542"/>
        <v>89.421996162823149</v>
      </c>
      <c r="GH61" s="54">
        <f t="shared" si="542"/>
        <v>89.90785100890534</v>
      </c>
      <c r="GI61" s="54">
        <f t="shared" si="542"/>
        <v>90.39370585498753</v>
      </c>
      <c r="GJ61" s="54">
        <f t="shared" si="542"/>
        <v>90.879560701069721</v>
      </c>
      <c r="GK61" s="54">
        <f t="shared" si="542"/>
        <v>91.365415547151912</v>
      </c>
      <c r="GL61" s="54">
        <f t="shared" si="542"/>
        <v>91.851270393234103</v>
      </c>
      <c r="GM61" s="54">
        <f t="shared" si="542"/>
        <v>92.337125239316293</v>
      </c>
      <c r="GN61" s="54">
        <f t="shared" si="542"/>
        <v>92.822980085398484</v>
      </c>
      <c r="GO61" s="54">
        <f t="shared" si="542"/>
        <v>93.308834931480675</v>
      </c>
      <c r="GP61" s="54">
        <f t="shared" si="542"/>
        <v>93.794689777562866</v>
      </c>
      <c r="GQ61" s="54">
        <f t="shared" si="542"/>
        <v>94.280544623645056</v>
      </c>
      <c r="GR61" s="54">
        <f t="shared" si="542"/>
        <v>94.766399469727247</v>
      </c>
    </row>
    <row r="62" spans="1:200" x14ac:dyDescent="0.25">
      <c r="A62" s="30" t="s">
        <v>83</v>
      </c>
      <c r="B62" s="54">
        <f t="shared" si="502"/>
        <v>1.9884598627167307</v>
      </c>
      <c r="C62" s="54">
        <f t="shared" si="557"/>
        <v>1.9884598627167307</v>
      </c>
      <c r="D62" s="54">
        <f t="shared" si="557"/>
        <v>1.9884598627167307</v>
      </c>
      <c r="E62" s="54">
        <f t="shared" si="557"/>
        <v>1.9884598627167307</v>
      </c>
      <c r="F62" s="54">
        <f t="shared" si="557"/>
        <v>1.9884598627167307</v>
      </c>
      <c r="G62" s="54">
        <f t="shared" si="557"/>
        <v>1.9884598627167307</v>
      </c>
      <c r="H62" s="68">
        <f>VLOOKUP(H$49,Data_Enersys_VRLA!$A$281:$E$300,5)</f>
        <v>1.9884598627167307</v>
      </c>
      <c r="I62" s="68">
        <f>VLOOKUP(I$49,Data_Enersys_VRLA!$A$281:$E$300,5)</f>
        <v>1.9087429972991283</v>
      </c>
      <c r="J62" s="68">
        <f>VLOOKUP(J$49,Data_Enersys_VRLA!$A$281:$E$300,5)</f>
        <v>1.8687816291290729</v>
      </c>
      <c r="K62" s="69">
        <f t="shared" si="503"/>
        <v>1.9659992985127084</v>
      </c>
      <c r="L62" s="68">
        <f>VLOOKUP(L$49,Data_Enersys_VRLA!$A$281:$E$300,5)</f>
        <v>2.0632169678963441</v>
      </c>
      <c r="M62" s="69">
        <f t="shared" si="504"/>
        <v>2.2184085447209703</v>
      </c>
      <c r="N62" s="69">
        <f t="shared" si="505"/>
        <v>2.373600121545596</v>
      </c>
      <c r="O62" s="68">
        <f>VLOOKUP(O$49,Data_Enersys_VRLA!$A$281:$E$300,5)</f>
        <v>2.5287916983702221</v>
      </c>
      <c r="P62" s="54">
        <f t="shared" si="506"/>
        <v>3.5302203676218733</v>
      </c>
      <c r="Q62" s="68">
        <f>VLOOKUP(Q$49,Data_Enersys_VRLA!$A$281:$E$300,5)</f>
        <v>4.5316490368735245</v>
      </c>
      <c r="R62" s="68">
        <f>VLOOKUP(R$49,Data_Enersys_VRLA!$A$281:$E$300,5)</f>
        <v>6.5231572080887137</v>
      </c>
      <c r="S62" s="54">
        <f t="shared" si="507"/>
        <v>7.0209771002849584</v>
      </c>
      <c r="T62" s="68">
        <f>VLOOKUP(T$49,Data_Enersys_VRLA!$A$281:$E$300,5)</f>
        <v>7.518796992481203</v>
      </c>
      <c r="U62" s="54">
        <f t="shared" si="508"/>
        <v>8.0074868564784936</v>
      </c>
      <c r="V62" s="68">
        <f>VLOOKUP(V$49,Data_Enersys_VRLA!$A$281:$E$300,5)</f>
        <v>8.4961767204757859</v>
      </c>
      <c r="W62" s="54">
        <f t="shared" si="509"/>
        <v>8.9213398112824684</v>
      </c>
      <c r="X62" s="68">
        <f>VLOOKUP(X$49,Data_Enersys_VRLA!$A$281:$E$300,5)</f>
        <v>9.3465029020891492</v>
      </c>
      <c r="Y62" s="54">
        <f t="shared" si="510"/>
        <v>9.8240614445316616</v>
      </c>
      <c r="Z62" s="68">
        <f>VLOOKUP(Z$49,Data_Enersys_VRLA!$A$281:$E$300,5)</f>
        <v>10.301619986974174</v>
      </c>
      <c r="AA62" s="54">
        <f t="shared" si="511"/>
        <v>10.751963084203361</v>
      </c>
      <c r="AB62" s="68">
        <f>VLOOKUP(AB$49,Data_Enersys_VRLA!$A$281:$E$300,5)</f>
        <v>11.202306181432549</v>
      </c>
      <c r="AC62" s="54">
        <f t="shared" si="512"/>
        <v>11.687501608399055</v>
      </c>
      <c r="AD62" s="54">
        <f t="shared" si="513"/>
        <v>12.172697035365559</v>
      </c>
      <c r="AE62" s="54">
        <f t="shared" si="514"/>
        <v>12.657892462332065</v>
      </c>
      <c r="AF62" s="54">
        <f t="shared" si="515"/>
        <v>13.14308788929857</v>
      </c>
      <c r="AG62" s="54">
        <f t="shared" si="516"/>
        <v>13.628283316265076</v>
      </c>
      <c r="AH62" s="54">
        <f t="shared" si="517"/>
        <v>14.113478743231582</v>
      </c>
      <c r="AI62" s="54">
        <f t="shared" si="518"/>
        <v>14.598674170198088</v>
      </c>
      <c r="AJ62" s="54">
        <f t="shared" si="519"/>
        <v>15.083869597164592</v>
      </c>
      <c r="AK62" s="54">
        <f t="shared" si="520"/>
        <v>15.569065024131095</v>
      </c>
      <c r="AL62" s="54">
        <f t="shared" si="521"/>
        <v>16.054260451097601</v>
      </c>
      <c r="AM62" s="54">
        <f t="shared" si="522"/>
        <v>16.539455878064107</v>
      </c>
      <c r="AN62" s="54">
        <f t="shared" si="523"/>
        <v>17.024651305030613</v>
      </c>
      <c r="AO62" s="54">
        <f t="shared" si="524"/>
        <v>17.509846731997118</v>
      </c>
      <c r="AP62" s="54">
        <f t="shared" si="525"/>
        <v>17.995042158963624</v>
      </c>
      <c r="AQ62" s="54">
        <f t="shared" si="526"/>
        <v>18.480237585930126</v>
      </c>
      <c r="AR62" s="54">
        <f t="shared" si="527"/>
        <v>18.965433012896632</v>
      </c>
      <c r="AS62" s="54">
        <f t="shared" si="528"/>
        <v>19.450628439863138</v>
      </c>
      <c r="AT62" s="54">
        <f t="shared" si="529"/>
        <v>19.935823866829644</v>
      </c>
      <c r="AU62" s="54">
        <f t="shared" si="530"/>
        <v>20.421019293796149</v>
      </c>
      <c r="AV62" s="68">
        <f>VLOOKUP(AV$49,Data_Enersys_VRLA!$A$281:$E$300,5)</f>
        <v>20.906214720762655</v>
      </c>
      <c r="AW62" s="54">
        <f t="shared" ref="AW62:DH62" si="561">AV62+($AV62-$AU62)</f>
        <v>21.391410147729161</v>
      </c>
      <c r="AX62" s="54">
        <f t="shared" si="561"/>
        <v>21.876605574695667</v>
      </c>
      <c r="AY62" s="54">
        <f t="shared" si="561"/>
        <v>22.361801001662172</v>
      </c>
      <c r="AZ62" s="54">
        <f t="shared" si="561"/>
        <v>22.846996428628678</v>
      </c>
      <c r="BA62" s="54">
        <f t="shared" si="561"/>
        <v>23.332191855595184</v>
      </c>
      <c r="BB62" s="54">
        <f t="shared" si="561"/>
        <v>23.81738728256169</v>
      </c>
      <c r="BC62" s="54">
        <f t="shared" si="561"/>
        <v>24.302582709528195</v>
      </c>
      <c r="BD62" s="54">
        <f t="shared" si="561"/>
        <v>24.787778136494701</v>
      </c>
      <c r="BE62" s="54">
        <f t="shared" si="561"/>
        <v>25.272973563461207</v>
      </c>
      <c r="BF62" s="54">
        <f t="shared" si="561"/>
        <v>25.758168990427713</v>
      </c>
      <c r="BG62" s="54">
        <f t="shared" si="561"/>
        <v>26.243364417394218</v>
      </c>
      <c r="BH62" s="54">
        <f t="shared" si="561"/>
        <v>26.728559844360724</v>
      </c>
      <c r="BI62" s="54">
        <f t="shared" si="561"/>
        <v>27.21375527132723</v>
      </c>
      <c r="BJ62" s="54">
        <f t="shared" si="561"/>
        <v>27.698950698293736</v>
      </c>
      <c r="BK62" s="54">
        <f t="shared" si="561"/>
        <v>28.184146125260241</v>
      </c>
      <c r="BL62" s="54">
        <f t="shared" si="561"/>
        <v>28.669341552226747</v>
      </c>
      <c r="BM62" s="54">
        <f t="shared" si="561"/>
        <v>29.154536979193253</v>
      </c>
      <c r="BN62" s="54">
        <f t="shared" si="561"/>
        <v>29.639732406159759</v>
      </c>
      <c r="BO62" s="54">
        <f t="shared" si="561"/>
        <v>30.124927833126264</v>
      </c>
      <c r="BP62" s="54">
        <f t="shared" si="561"/>
        <v>30.61012326009277</v>
      </c>
      <c r="BQ62" s="54">
        <f t="shared" si="561"/>
        <v>31.095318687059276</v>
      </c>
      <c r="BR62" s="54">
        <f t="shared" si="561"/>
        <v>31.580514114025782</v>
      </c>
      <c r="BS62" s="54">
        <f t="shared" si="561"/>
        <v>32.065709540992287</v>
      </c>
      <c r="BT62" s="54">
        <f t="shared" si="561"/>
        <v>32.550904967958793</v>
      </c>
      <c r="BU62" s="54">
        <f t="shared" si="561"/>
        <v>33.036100394925299</v>
      </c>
      <c r="BV62" s="54">
        <f t="shared" si="561"/>
        <v>33.521295821891805</v>
      </c>
      <c r="BW62" s="54">
        <f t="shared" si="561"/>
        <v>34.00649124885831</v>
      </c>
      <c r="BX62" s="54">
        <f t="shared" si="561"/>
        <v>34.491686675824816</v>
      </c>
      <c r="BY62" s="54">
        <f t="shared" si="561"/>
        <v>34.976882102791322</v>
      </c>
      <c r="BZ62" s="54">
        <f t="shared" si="561"/>
        <v>35.462077529757828</v>
      </c>
      <c r="CA62" s="54">
        <f t="shared" si="561"/>
        <v>35.947272956724333</v>
      </c>
      <c r="CB62" s="54">
        <f t="shared" si="561"/>
        <v>36.432468383690839</v>
      </c>
      <c r="CC62" s="54">
        <f t="shared" si="561"/>
        <v>36.917663810657345</v>
      </c>
      <c r="CD62" s="54">
        <f t="shared" si="561"/>
        <v>37.402859237623851</v>
      </c>
      <c r="CE62" s="54">
        <f t="shared" si="561"/>
        <v>37.888054664590356</v>
      </c>
      <c r="CF62" s="54">
        <f t="shared" si="561"/>
        <v>38.373250091556862</v>
      </c>
      <c r="CG62" s="54">
        <f t="shared" si="561"/>
        <v>38.858445518523368</v>
      </c>
      <c r="CH62" s="54">
        <f t="shared" si="561"/>
        <v>39.343640945489874</v>
      </c>
      <c r="CI62" s="54">
        <f t="shared" si="561"/>
        <v>39.828836372456379</v>
      </c>
      <c r="CJ62" s="54">
        <f t="shared" si="561"/>
        <v>40.314031799422885</v>
      </c>
      <c r="CK62" s="54">
        <f t="shared" si="561"/>
        <v>40.799227226389391</v>
      </c>
      <c r="CL62" s="54">
        <f t="shared" si="561"/>
        <v>41.284422653355897</v>
      </c>
      <c r="CM62" s="54">
        <f t="shared" si="561"/>
        <v>41.769618080322402</v>
      </c>
      <c r="CN62" s="54">
        <f t="shared" si="561"/>
        <v>42.254813507288908</v>
      </c>
      <c r="CO62" s="54">
        <f t="shared" si="561"/>
        <v>42.740008934255414</v>
      </c>
      <c r="CP62" s="54">
        <f t="shared" si="561"/>
        <v>43.22520436122192</v>
      </c>
      <c r="CQ62" s="54">
        <f t="shared" si="561"/>
        <v>43.710399788188425</v>
      </c>
      <c r="CR62" s="54">
        <f t="shared" si="561"/>
        <v>44.195595215154931</v>
      </c>
      <c r="CS62" s="54">
        <f t="shared" si="561"/>
        <v>44.680790642121437</v>
      </c>
      <c r="CT62" s="54">
        <f t="shared" si="561"/>
        <v>45.165986069087943</v>
      </c>
      <c r="CU62" s="54">
        <f t="shared" si="561"/>
        <v>45.651181496054448</v>
      </c>
      <c r="CV62" s="54">
        <f t="shared" si="561"/>
        <v>46.136376923020954</v>
      </c>
      <c r="CW62" s="54">
        <f t="shared" si="561"/>
        <v>46.62157234998746</v>
      </c>
      <c r="CX62" s="54">
        <f t="shared" si="561"/>
        <v>47.106767776953966</v>
      </c>
      <c r="CY62" s="54">
        <f t="shared" si="561"/>
        <v>47.591963203920471</v>
      </c>
      <c r="CZ62" s="54">
        <f t="shared" si="561"/>
        <v>48.077158630886977</v>
      </c>
      <c r="DA62" s="54">
        <f t="shared" si="561"/>
        <v>48.562354057853483</v>
      </c>
      <c r="DB62" s="54">
        <f t="shared" si="561"/>
        <v>49.047549484819989</v>
      </c>
      <c r="DC62" s="54">
        <f t="shared" si="561"/>
        <v>49.532744911786494</v>
      </c>
      <c r="DD62" s="54">
        <f t="shared" si="561"/>
        <v>50.017940338753</v>
      </c>
      <c r="DE62" s="54">
        <f t="shared" si="561"/>
        <v>50.503135765719506</v>
      </c>
      <c r="DF62" s="54">
        <f t="shared" si="561"/>
        <v>50.988331192686012</v>
      </c>
      <c r="DG62" s="54">
        <f t="shared" si="561"/>
        <v>51.473526619652517</v>
      </c>
      <c r="DH62" s="54">
        <f t="shared" si="561"/>
        <v>51.958722046619023</v>
      </c>
      <c r="DI62" s="54">
        <f t="shared" ref="DI62:FT62" si="562">DH62+($AV62-$AU62)</f>
        <v>52.443917473585529</v>
      </c>
      <c r="DJ62" s="54">
        <f t="shared" si="562"/>
        <v>52.929112900552035</v>
      </c>
      <c r="DK62" s="54">
        <f t="shared" si="562"/>
        <v>53.41430832751854</v>
      </c>
      <c r="DL62" s="54">
        <f t="shared" si="562"/>
        <v>53.899503754485046</v>
      </c>
      <c r="DM62" s="54">
        <f t="shared" si="562"/>
        <v>54.384699181451552</v>
      </c>
      <c r="DN62" s="54">
        <f t="shared" si="562"/>
        <v>54.869894608418058</v>
      </c>
      <c r="DO62" s="54">
        <f t="shared" si="562"/>
        <v>55.355090035384563</v>
      </c>
      <c r="DP62" s="54">
        <f t="shared" si="562"/>
        <v>55.840285462351069</v>
      </c>
      <c r="DQ62" s="54">
        <f t="shared" si="562"/>
        <v>56.325480889317575</v>
      </c>
      <c r="DR62" s="54">
        <f t="shared" si="562"/>
        <v>56.810676316284081</v>
      </c>
      <c r="DS62" s="54">
        <f t="shared" si="562"/>
        <v>57.295871743250586</v>
      </c>
      <c r="DT62" s="54">
        <f t="shared" si="562"/>
        <v>57.781067170217092</v>
      </c>
      <c r="DU62" s="54">
        <f t="shared" si="562"/>
        <v>58.266262597183598</v>
      </c>
      <c r="DV62" s="54">
        <f t="shared" si="562"/>
        <v>58.751458024150104</v>
      </c>
      <c r="DW62" s="54">
        <f t="shared" si="562"/>
        <v>59.236653451116609</v>
      </c>
      <c r="DX62" s="54">
        <f t="shared" si="562"/>
        <v>59.721848878083115</v>
      </c>
      <c r="DY62" s="54">
        <f t="shared" si="562"/>
        <v>60.207044305049621</v>
      </c>
      <c r="DZ62" s="54">
        <f t="shared" si="562"/>
        <v>60.692239732016127</v>
      </c>
      <c r="EA62" s="54">
        <f t="shared" si="562"/>
        <v>61.177435158982632</v>
      </c>
      <c r="EB62" s="54">
        <f t="shared" si="562"/>
        <v>61.662630585949138</v>
      </c>
      <c r="EC62" s="54">
        <f t="shared" si="562"/>
        <v>62.147826012915644</v>
      </c>
      <c r="ED62" s="54">
        <f t="shared" si="562"/>
        <v>62.63302143988215</v>
      </c>
      <c r="EE62" s="54">
        <f t="shared" si="562"/>
        <v>63.118216866848655</v>
      </c>
      <c r="EF62" s="54">
        <f t="shared" si="562"/>
        <v>63.603412293815161</v>
      </c>
      <c r="EG62" s="54">
        <f t="shared" si="562"/>
        <v>64.088607720781667</v>
      </c>
      <c r="EH62" s="54">
        <f t="shared" si="562"/>
        <v>64.57380314774818</v>
      </c>
      <c r="EI62" s="54">
        <f t="shared" si="562"/>
        <v>65.058998574714678</v>
      </c>
      <c r="EJ62" s="54">
        <f t="shared" si="562"/>
        <v>65.544194001681177</v>
      </c>
      <c r="EK62" s="54">
        <f t="shared" si="562"/>
        <v>66.029389428647676</v>
      </c>
      <c r="EL62" s="54">
        <f t="shared" si="562"/>
        <v>66.514584855614174</v>
      </c>
      <c r="EM62" s="54">
        <f t="shared" si="562"/>
        <v>66.999780282580673</v>
      </c>
      <c r="EN62" s="54">
        <f t="shared" si="562"/>
        <v>67.484975709547172</v>
      </c>
      <c r="EO62" s="54">
        <f t="shared" si="562"/>
        <v>67.97017113651367</v>
      </c>
      <c r="EP62" s="54">
        <f t="shared" si="562"/>
        <v>68.455366563480169</v>
      </c>
      <c r="EQ62" s="54">
        <f t="shared" si="562"/>
        <v>68.940561990446668</v>
      </c>
      <c r="ER62" s="54">
        <f t="shared" si="562"/>
        <v>69.425757417413166</v>
      </c>
      <c r="ES62" s="54">
        <f t="shared" si="562"/>
        <v>69.910952844379665</v>
      </c>
      <c r="ET62" s="54">
        <f t="shared" si="562"/>
        <v>70.396148271346163</v>
      </c>
      <c r="EU62" s="54">
        <f t="shared" si="562"/>
        <v>70.881343698312662</v>
      </c>
      <c r="EV62" s="54">
        <f t="shared" si="562"/>
        <v>71.366539125279161</v>
      </c>
      <c r="EW62" s="54">
        <f t="shared" si="562"/>
        <v>71.851734552245659</v>
      </c>
      <c r="EX62" s="54">
        <f t="shared" si="562"/>
        <v>72.336929979212158</v>
      </c>
      <c r="EY62" s="54">
        <f t="shared" si="562"/>
        <v>72.822125406178657</v>
      </c>
      <c r="EZ62" s="54">
        <f t="shared" si="562"/>
        <v>73.307320833145155</v>
      </c>
      <c r="FA62" s="54">
        <f t="shared" si="562"/>
        <v>73.792516260111654</v>
      </c>
      <c r="FB62" s="54">
        <f t="shared" si="562"/>
        <v>74.277711687078153</v>
      </c>
      <c r="FC62" s="54">
        <f t="shared" si="562"/>
        <v>74.762907114044651</v>
      </c>
      <c r="FD62" s="54">
        <f t="shared" si="562"/>
        <v>75.24810254101115</v>
      </c>
      <c r="FE62" s="54">
        <f t="shared" si="562"/>
        <v>75.733297967977649</v>
      </c>
      <c r="FF62" s="54">
        <f t="shared" si="562"/>
        <v>76.218493394944147</v>
      </c>
      <c r="FG62" s="54">
        <f t="shared" si="562"/>
        <v>76.703688821910646</v>
      </c>
      <c r="FH62" s="54">
        <f t="shared" si="562"/>
        <v>77.188884248877145</v>
      </c>
      <c r="FI62" s="54">
        <f t="shared" si="562"/>
        <v>77.674079675843643</v>
      </c>
      <c r="FJ62" s="54">
        <f t="shared" si="562"/>
        <v>78.159275102810142</v>
      </c>
      <c r="FK62" s="54">
        <f t="shared" si="562"/>
        <v>78.64447052977664</v>
      </c>
      <c r="FL62" s="54">
        <f t="shared" si="562"/>
        <v>79.129665956743139</v>
      </c>
      <c r="FM62" s="54">
        <f t="shared" si="562"/>
        <v>79.614861383709638</v>
      </c>
      <c r="FN62" s="54">
        <f t="shared" si="562"/>
        <v>80.100056810676136</v>
      </c>
      <c r="FO62" s="54">
        <f t="shared" si="562"/>
        <v>80.585252237642635</v>
      </c>
      <c r="FP62" s="54">
        <f t="shared" si="562"/>
        <v>81.070447664609134</v>
      </c>
      <c r="FQ62" s="54">
        <f t="shared" si="562"/>
        <v>81.555643091575632</v>
      </c>
      <c r="FR62" s="54">
        <f t="shared" si="562"/>
        <v>82.040838518542131</v>
      </c>
      <c r="FS62" s="54">
        <f t="shared" si="562"/>
        <v>82.52603394550863</v>
      </c>
      <c r="FT62" s="54">
        <f t="shared" si="562"/>
        <v>83.011229372475128</v>
      </c>
      <c r="FU62" s="54">
        <f t="shared" ref="FU62" si="563">FT62+($AV62-$AU62)</f>
        <v>83.496424799441627</v>
      </c>
      <c r="FV62" s="54">
        <f t="shared" si="542"/>
        <v>83.981620226408126</v>
      </c>
      <c r="FW62" s="54">
        <f t="shared" si="542"/>
        <v>84.466815653374624</v>
      </c>
      <c r="FX62" s="54">
        <f t="shared" si="542"/>
        <v>84.952011080341123</v>
      </c>
      <c r="FY62" s="54">
        <f t="shared" si="542"/>
        <v>85.437206507307621</v>
      </c>
      <c r="FZ62" s="54">
        <f t="shared" si="542"/>
        <v>85.92240193427412</v>
      </c>
      <c r="GA62" s="54">
        <f t="shared" si="542"/>
        <v>86.407597361240619</v>
      </c>
      <c r="GB62" s="54">
        <f t="shared" si="542"/>
        <v>86.892792788207117</v>
      </c>
      <c r="GC62" s="54">
        <f t="shared" si="542"/>
        <v>87.377988215173616</v>
      </c>
      <c r="GD62" s="54">
        <f t="shared" si="542"/>
        <v>87.863183642140115</v>
      </c>
      <c r="GE62" s="54">
        <f t="shared" si="542"/>
        <v>88.348379069106613</v>
      </c>
      <c r="GF62" s="54">
        <f t="shared" si="542"/>
        <v>88.833574496073112</v>
      </c>
      <c r="GG62" s="54">
        <f t="shared" si="542"/>
        <v>89.318769923039611</v>
      </c>
      <c r="GH62" s="54">
        <f t="shared" si="542"/>
        <v>89.803965350006109</v>
      </c>
      <c r="GI62" s="54">
        <f t="shared" si="542"/>
        <v>90.289160776972608</v>
      </c>
      <c r="GJ62" s="54">
        <f t="shared" si="542"/>
        <v>90.774356203939107</v>
      </c>
      <c r="GK62" s="54">
        <f t="shared" si="542"/>
        <v>91.259551630905605</v>
      </c>
      <c r="GL62" s="54">
        <f t="shared" si="542"/>
        <v>91.744747057872104</v>
      </c>
      <c r="GM62" s="54">
        <f t="shared" si="542"/>
        <v>92.229942484838602</v>
      </c>
      <c r="GN62" s="54">
        <f t="shared" si="542"/>
        <v>92.715137911805101</v>
      </c>
      <c r="GO62" s="54">
        <f t="shared" si="542"/>
        <v>93.2003333387716</v>
      </c>
      <c r="GP62" s="54">
        <f t="shared" si="542"/>
        <v>93.685528765738098</v>
      </c>
      <c r="GQ62" s="54">
        <f t="shared" si="542"/>
        <v>94.170724192704597</v>
      </c>
      <c r="GR62" s="54">
        <f t="shared" si="542"/>
        <v>94.655919619671096</v>
      </c>
    </row>
    <row r="63" spans="1:200" x14ac:dyDescent="0.25">
      <c r="A63" s="44" t="s">
        <v>68</v>
      </c>
      <c r="B63" s="54">
        <f t="shared" si="502"/>
        <v>0.41898967125948156</v>
      </c>
      <c r="C63" s="54">
        <f t="shared" si="557"/>
        <v>0.41898967125948156</v>
      </c>
      <c r="D63" s="54">
        <f t="shared" si="557"/>
        <v>0.41898967125948156</v>
      </c>
      <c r="E63" s="54">
        <f t="shared" si="557"/>
        <v>0.41898967125948156</v>
      </c>
      <c r="F63" s="54">
        <f t="shared" si="557"/>
        <v>0.41898967125948156</v>
      </c>
      <c r="G63" s="54">
        <f t="shared" si="557"/>
        <v>0.41898967125948156</v>
      </c>
      <c r="H63" s="68">
        <f>VLOOKUP(H$49,Data_Enersys_VRLA!$A$306:$E$325,5)</f>
        <v>0.41898967125948156</v>
      </c>
      <c r="I63" s="68">
        <f>VLOOKUP(I$49,Data_Enersys_VRLA!$A$306:$E$325,5)</f>
        <v>0.54272771253903329</v>
      </c>
      <c r="J63" s="68">
        <f>VLOOKUP(J$49,Data_Enersys_VRLA!$A$306:$E$325,5)</f>
        <v>0.66074105804240735</v>
      </c>
      <c r="K63" s="69">
        <f t="shared" si="503"/>
        <v>0.82267871234815382</v>
      </c>
      <c r="L63" s="68">
        <f>VLOOKUP(L$49,Data_Enersys_VRLA!$A$306:$E$325,5)</f>
        <v>0.98461636665390029</v>
      </c>
      <c r="M63" s="69">
        <f t="shared" si="504"/>
        <v>1.217154327820388</v>
      </c>
      <c r="N63" s="69">
        <f t="shared" si="505"/>
        <v>1.449692288986876</v>
      </c>
      <c r="O63" s="68">
        <f>VLOOKUP(O$49,Data_Enersys_VRLA!$A$306:$E$325,5)</f>
        <v>1.6822302501533637</v>
      </c>
      <c r="P63" s="54">
        <f t="shared" si="506"/>
        <v>2.7289005111089057</v>
      </c>
      <c r="Q63" s="68">
        <f>VLOOKUP(Q$49,Data_Enersys_VRLA!$A$306:$E$325,5)</f>
        <v>3.7755707720644476</v>
      </c>
      <c r="R63" s="68">
        <f>VLOOKUP(R$49,Data_Enersys_VRLA!$A$306:$E$325,5)</f>
        <v>5.8594491927825265</v>
      </c>
      <c r="S63" s="54">
        <f t="shared" si="507"/>
        <v>6.3991353026440745</v>
      </c>
      <c r="T63" s="68">
        <f>VLOOKUP(T$49,Data_Enersys_VRLA!$A$306:$E$325,5)</f>
        <v>6.9388214125056225</v>
      </c>
      <c r="U63" s="54">
        <f t="shared" si="508"/>
        <v>7.4644897013318063</v>
      </c>
      <c r="V63" s="68">
        <f>VLOOKUP(V$49,Data_Enersys_VRLA!$A$306:$E$325,5)</f>
        <v>7.9901579901579902</v>
      </c>
      <c r="W63" s="54">
        <f t="shared" si="509"/>
        <v>8.4567240332524545</v>
      </c>
      <c r="X63" s="68">
        <f>VLOOKUP(X$49,Data_Enersys_VRLA!$A$306:$E$325,5)</f>
        <v>8.9232900763469178</v>
      </c>
      <c r="Y63" s="54">
        <f t="shared" si="510"/>
        <v>9.4416282498994235</v>
      </c>
      <c r="Z63" s="68">
        <f>VLOOKUP(Z$49,Data_Enersys_VRLA!$A$306:$E$325,5)</f>
        <v>9.9599664234519274</v>
      </c>
      <c r="AA63" s="54">
        <f t="shared" si="511"/>
        <v>10.450442730325527</v>
      </c>
      <c r="AB63" s="68">
        <f>VLOOKUP(AB$49,Data_Enersys_VRLA!$A$306:$E$325,5)</f>
        <v>10.940919037199125</v>
      </c>
      <c r="AC63" s="54">
        <f t="shared" si="512"/>
        <v>11.442094676325482</v>
      </c>
      <c r="AD63" s="54">
        <f t="shared" si="513"/>
        <v>11.943270315451839</v>
      </c>
      <c r="AE63" s="54">
        <f t="shared" si="514"/>
        <v>12.444445954578196</v>
      </c>
      <c r="AF63" s="54">
        <f t="shared" si="515"/>
        <v>12.945621593704555</v>
      </c>
      <c r="AG63" s="54">
        <f t="shared" si="516"/>
        <v>13.446797232830912</v>
      </c>
      <c r="AH63" s="54">
        <f t="shared" si="517"/>
        <v>13.947972871957269</v>
      </c>
      <c r="AI63" s="54">
        <f t="shared" si="518"/>
        <v>14.449148511083626</v>
      </c>
      <c r="AJ63" s="54">
        <f t="shared" si="519"/>
        <v>14.950324150209983</v>
      </c>
      <c r="AK63" s="54">
        <f t="shared" si="520"/>
        <v>15.451499789336342</v>
      </c>
      <c r="AL63" s="54">
        <f t="shared" si="521"/>
        <v>15.952675428462697</v>
      </c>
      <c r="AM63" s="54">
        <f t="shared" si="522"/>
        <v>16.453851067589056</v>
      </c>
      <c r="AN63" s="54">
        <f t="shared" si="523"/>
        <v>16.955026706715412</v>
      </c>
      <c r="AO63" s="54">
        <f t="shared" si="524"/>
        <v>17.456202345841771</v>
      </c>
      <c r="AP63" s="54">
        <f t="shared" si="525"/>
        <v>17.957377984968126</v>
      </c>
      <c r="AQ63" s="54">
        <f t="shared" si="526"/>
        <v>18.458553624094485</v>
      </c>
      <c r="AR63" s="54">
        <f t="shared" si="527"/>
        <v>18.959729263220844</v>
      </c>
      <c r="AS63" s="54">
        <f t="shared" si="528"/>
        <v>19.460904902347202</v>
      </c>
      <c r="AT63" s="54">
        <f t="shared" si="529"/>
        <v>19.962080541473558</v>
      </c>
      <c r="AU63" s="54">
        <f t="shared" si="530"/>
        <v>20.463256180599913</v>
      </c>
      <c r="AV63" s="68">
        <f>VLOOKUP(AV$49,Data_Enersys_VRLA!$A$306:$E$325,5)</f>
        <v>20.964431819726272</v>
      </c>
      <c r="AW63" s="54">
        <f t="shared" ref="AW63:DH63" si="564">AV63+($AV63-$AU63)</f>
        <v>21.465607458852631</v>
      </c>
      <c r="AX63" s="54">
        <f t="shared" si="564"/>
        <v>21.96678309797899</v>
      </c>
      <c r="AY63" s="54">
        <f t="shared" si="564"/>
        <v>22.467958737105349</v>
      </c>
      <c r="AZ63" s="54">
        <f t="shared" si="564"/>
        <v>22.969134376231708</v>
      </c>
      <c r="BA63" s="54">
        <f t="shared" si="564"/>
        <v>23.470310015358066</v>
      </c>
      <c r="BB63" s="54">
        <f t="shared" si="564"/>
        <v>23.971485654484425</v>
      </c>
      <c r="BC63" s="54">
        <f t="shared" si="564"/>
        <v>24.472661293610784</v>
      </c>
      <c r="BD63" s="54">
        <f t="shared" si="564"/>
        <v>24.973836932737143</v>
      </c>
      <c r="BE63" s="54">
        <f t="shared" si="564"/>
        <v>25.475012571863502</v>
      </c>
      <c r="BF63" s="54">
        <f t="shared" si="564"/>
        <v>25.976188210989861</v>
      </c>
      <c r="BG63" s="54">
        <f t="shared" si="564"/>
        <v>26.47736385011622</v>
      </c>
      <c r="BH63" s="54">
        <f t="shared" si="564"/>
        <v>26.978539489242578</v>
      </c>
      <c r="BI63" s="54">
        <f t="shared" si="564"/>
        <v>27.479715128368937</v>
      </c>
      <c r="BJ63" s="54">
        <f t="shared" si="564"/>
        <v>27.980890767495296</v>
      </c>
      <c r="BK63" s="54">
        <f t="shared" si="564"/>
        <v>28.482066406621655</v>
      </c>
      <c r="BL63" s="54">
        <f t="shared" si="564"/>
        <v>28.983242045748014</v>
      </c>
      <c r="BM63" s="54">
        <f t="shared" si="564"/>
        <v>29.484417684874373</v>
      </c>
      <c r="BN63" s="54">
        <f t="shared" si="564"/>
        <v>29.985593324000732</v>
      </c>
      <c r="BO63" s="54">
        <f t="shared" si="564"/>
        <v>30.486768963127091</v>
      </c>
      <c r="BP63" s="54">
        <f t="shared" si="564"/>
        <v>30.987944602253449</v>
      </c>
      <c r="BQ63" s="54">
        <f t="shared" si="564"/>
        <v>31.489120241379808</v>
      </c>
      <c r="BR63" s="54">
        <f t="shared" si="564"/>
        <v>31.990295880506167</v>
      </c>
      <c r="BS63" s="54">
        <f t="shared" si="564"/>
        <v>32.491471519632526</v>
      </c>
      <c r="BT63" s="54">
        <f t="shared" si="564"/>
        <v>32.992647158758885</v>
      </c>
      <c r="BU63" s="54">
        <f t="shared" si="564"/>
        <v>33.493822797885244</v>
      </c>
      <c r="BV63" s="54">
        <f t="shared" si="564"/>
        <v>33.994998437011603</v>
      </c>
      <c r="BW63" s="54">
        <f t="shared" si="564"/>
        <v>34.496174076137962</v>
      </c>
      <c r="BX63" s="54">
        <f t="shared" si="564"/>
        <v>34.99734971526432</v>
      </c>
      <c r="BY63" s="54">
        <f t="shared" si="564"/>
        <v>35.498525354390679</v>
      </c>
      <c r="BZ63" s="54">
        <f t="shared" si="564"/>
        <v>35.999700993517038</v>
      </c>
      <c r="CA63" s="54">
        <f t="shared" si="564"/>
        <v>36.500876632643397</v>
      </c>
      <c r="CB63" s="54">
        <f t="shared" si="564"/>
        <v>37.002052271769756</v>
      </c>
      <c r="CC63" s="54">
        <f t="shared" si="564"/>
        <v>37.503227910896115</v>
      </c>
      <c r="CD63" s="54">
        <f t="shared" si="564"/>
        <v>38.004403550022474</v>
      </c>
      <c r="CE63" s="54">
        <f t="shared" si="564"/>
        <v>38.505579189148833</v>
      </c>
      <c r="CF63" s="54">
        <f t="shared" si="564"/>
        <v>39.006754828275191</v>
      </c>
      <c r="CG63" s="54">
        <f t="shared" si="564"/>
        <v>39.50793046740155</v>
      </c>
      <c r="CH63" s="54">
        <f t="shared" si="564"/>
        <v>40.009106106527909</v>
      </c>
      <c r="CI63" s="54">
        <f t="shared" si="564"/>
        <v>40.510281745654268</v>
      </c>
      <c r="CJ63" s="54">
        <f t="shared" si="564"/>
        <v>41.011457384780627</v>
      </c>
      <c r="CK63" s="54">
        <f t="shared" si="564"/>
        <v>41.512633023906986</v>
      </c>
      <c r="CL63" s="54">
        <f t="shared" si="564"/>
        <v>42.013808663033345</v>
      </c>
      <c r="CM63" s="54">
        <f t="shared" si="564"/>
        <v>42.514984302159704</v>
      </c>
      <c r="CN63" s="54">
        <f t="shared" si="564"/>
        <v>43.016159941286062</v>
      </c>
      <c r="CO63" s="54">
        <f t="shared" si="564"/>
        <v>43.517335580412421</v>
      </c>
      <c r="CP63" s="54">
        <f t="shared" si="564"/>
        <v>44.01851121953878</v>
      </c>
      <c r="CQ63" s="54">
        <f t="shared" si="564"/>
        <v>44.519686858665139</v>
      </c>
      <c r="CR63" s="54">
        <f t="shared" si="564"/>
        <v>45.020862497791498</v>
      </c>
      <c r="CS63" s="54">
        <f t="shared" si="564"/>
        <v>45.522038136917857</v>
      </c>
      <c r="CT63" s="54">
        <f t="shared" si="564"/>
        <v>46.023213776044216</v>
      </c>
      <c r="CU63" s="54">
        <f t="shared" si="564"/>
        <v>46.524389415170575</v>
      </c>
      <c r="CV63" s="54">
        <f t="shared" si="564"/>
        <v>47.025565054296933</v>
      </c>
      <c r="CW63" s="54">
        <f t="shared" si="564"/>
        <v>47.526740693423292</v>
      </c>
      <c r="CX63" s="54">
        <f t="shared" si="564"/>
        <v>48.027916332549651</v>
      </c>
      <c r="CY63" s="54">
        <f t="shared" si="564"/>
        <v>48.52909197167601</v>
      </c>
      <c r="CZ63" s="54">
        <f t="shared" si="564"/>
        <v>49.030267610802369</v>
      </c>
      <c r="DA63" s="54">
        <f t="shared" si="564"/>
        <v>49.531443249928728</v>
      </c>
      <c r="DB63" s="54">
        <f t="shared" si="564"/>
        <v>50.032618889055087</v>
      </c>
      <c r="DC63" s="54">
        <f t="shared" si="564"/>
        <v>50.533794528181446</v>
      </c>
      <c r="DD63" s="54">
        <f t="shared" si="564"/>
        <v>51.034970167307804</v>
      </c>
      <c r="DE63" s="54">
        <f t="shared" si="564"/>
        <v>51.536145806434163</v>
      </c>
      <c r="DF63" s="54">
        <f t="shared" si="564"/>
        <v>52.037321445560522</v>
      </c>
      <c r="DG63" s="54">
        <f t="shared" si="564"/>
        <v>52.538497084686881</v>
      </c>
      <c r="DH63" s="54">
        <f t="shared" si="564"/>
        <v>53.03967272381324</v>
      </c>
      <c r="DI63" s="54">
        <f t="shared" ref="DI63:FT63" si="565">DH63+($AV63-$AU63)</f>
        <v>53.540848362939599</v>
      </c>
      <c r="DJ63" s="54">
        <f t="shared" si="565"/>
        <v>54.042024002065958</v>
      </c>
      <c r="DK63" s="54">
        <f t="shared" si="565"/>
        <v>54.543199641192317</v>
      </c>
      <c r="DL63" s="54">
        <f t="shared" si="565"/>
        <v>55.044375280318675</v>
      </c>
      <c r="DM63" s="54">
        <f t="shared" si="565"/>
        <v>55.545550919445034</v>
      </c>
      <c r="DN63" s="54">
        <f t="shared" si="565"/>
        <v>56.046726558571393</v>
      </c>
      <c r="DO63" s="54">
        <f t="shared" si="565"/>
        <v>56.547902197697752</v>
      </c>
      <c r="DP63" s="54">
        <f t="shared" si="565"/>
        <v>57.049077836824111</v>
      </c>
      <c r="DQ63" s="54">
        <f t="shared" si="565"/>
        <v>57.55025347595047</v>
      </c>
      <c r="DR63" s="54">
        <f t="shared" si="565"/>
        <v>58.051429115076829</v>
      </c>
      <c r="DS63" s="54">
        <f t="shared" si="565"/>
        <v>58.552604754203188</v>
      </c>
      <c r="DT63" s="54">
        <f t="shared" si="565"/>
        <v>59.053780393329546</v>
      </c>
      <c r="DU63" s="54">
        <f t="shared" si="565"/>
        <v>59.554956032455905</v>
      </c>
      <c r="DV63" s="54">
        <f t="shared" si="565"/>
        <v>60.056131671582264</v>
      </c>
      <c r="DW63" s="54">
        <f t="shared" si="565"/>
        <v>60.557307310708623</v>
      </c>
      <c r="DX63" s="54">
        <f t="shared" si="565"/>
        <v>61.058482949834982</v>
      </c>
      <c r="DY63" s="54">
        <f t="shared" si="565"/>
        <v>61.559658588961341</v>
      </c>
      <c r="DZ63" s="54">
        <f t="shared" si="565"/>
        <v>62.0608342280877</v>
      </c>
      <c r="EA63" s="54">
        <f t="shared" si="565"/>
        <v>62.562009867214059</v>
      </c>
      <c r="EB63" s="54">
        <f t="shared" si="565"/>
        <v>63.063185506340417</v>
      </c>
      <c r="EC63" s="54">
        <f t="shared" si="565"/>
        <v>63.564361145466776</v>
      </c>
      <c r="ED63" s="54">
        <f t="shared" si="565"/>
        <v>64.065536784593135</v>
      </c>
      <c r="EE63" s="54">
        <f t="shared" si="565"/>
        <v>64.566712423719494</v>
      </c>
      <c r="EF63" s="54">
        <f t="shared" si="565"/>
        <v>65.067888062845853</v>
      </c>
      <c r="EG63" s="54">
        <f t="shared" si="565"/>
        <v>65.569063701972212</v>
      </c>
      <c r="EH63" s="54">
        <f t="shared" si="565"/>
        <v>66.070239341098571</v>
      </c>
      <c r="EI63" s="54">
        <f t="shared" si="565"/>
        <v>66.57141498022493</v>
      </c>
      <c r="EJ63" s="54">
        <f t="shared" si="565"/>
        <v>67.072590619351288</v>
      </c>
      <c r="EK63" s="54">
        <f t="shared" si="565"/>
        <v>67.573766258477647</v>
      </c>
      <c r="EL63" s="54">
        <f t="shared" si="565"/>
        <v>68.074941897604006</v>
      </c>
      <c r="EM63" s="54">
        <f t="shared" si="565"/>
        <v>68.576117536730365</v>
      </c>
      <c r="EN63" s="54">
        <f t="shared" si="565"/>
        <v>69.077293175856724</v>
      </c>
      <c r="EO63" s="54">
        <f t="shared" si="565"/>
        <v>69.578468814983083</v>
      </c>
      <c r="EP63" s="54">
        <f t="shared" si="565"/>
        <v>70.079644454109442</v>
      </c>
      <c r="EQ63" s="54">
        <f t="shared" si="565"/>
        <v>70.580820093235801</v>
      </c>
      <c r="ER63" s="54">
        <f t="shared" si="565"/>
        <v>71.081995732362159</v>
      </c>
      <c r="ES63" s="54">
        <f t="shared" si="565"/>
        <v>71.583171371488518</v>
      </c>
      <c r="ET63" s="54">
        <f t="shared" si="565"/>
        <v>72.084347010614877</v>
      </c>
      <c r="EU63" s="54">
        <f t="shared" si="565"/>
        <v>72.585522649741236</v>
      </c>
      <c r="EV63" s="54">
        <f t="shared" si="565"/>
        <v>73.086698288867595</v>
      </c>
      <c r="EW63" s="54">
        <f t="shared" si="565"/>
        <v>73.587873927993954</v>
      </c>
      <c r="EX63" s="54">
        <f t="shared" si="565"/>
        <v>74.089049567120313</v>
      </c>
      <c r="EY63" s="54">
        <f t="shared" si="565"/>
        <v>74.590225206246672</v>
      </c>
      <c r="EZ63" s="54">
        <f t="shared" si="565"/>
        <v>75.09140084537303</v>
      </c>
      <c r="FA63" s="54">
        <f t="shared" si="565"/>
        <v>75.592576484499389</v>
      </c>
      <c r="FB63" s="54">
        <f t="shared" si="565"/>
        <v>76.093752123625748</v>
      </c>
      <c r="FC63" s="54">
        <f t="shared" si="565"/>
        <v>76.594927762752107</v>
      </c>
      <c r="FD63" s="54">
        <f t="shared" si="565"/>
        <v>77.096103401878466</v>
      </c>
      <c r="FE63" s="54">
        <f t="shared" si="565"/>
        <v>77.597279041004825</v>
      </c>
      <c r="FF63" s="54">
        <f t="shared" si="565"/>
        <v>78.098454680131184</v>
      </c>
      <c r="FG63" s="54">
        <f t="shared" si="565"/>
        <v>78.599630319257543</v>
      </c>
      <c r="FH63" s="54">
        <f t="shared" si="565"/>
        <v>79.100805958383901</v>
      </c>
      <c r="FI63" s="54">
        <f t="shared" si="565"/>
        <v>79.60198159751026</v>
      </c>
      <c r="FJ63" s="54">
        <f t="shared" si="565"/>
        <v>80.103157236636619</v>
      </c>
      <c r="FK63" s="54">
        <f t="shared" si="565"/>
        <v>80.604332875762978</v>
      </c>
      <c r="FL63" s="54">
        <f t="shared" si="565"/>
        <v>81.105508514889337</v>
      </c>
      <c r="FM63" s="54">
        <f t="shared" si="565"/>
        <v>81.606684154015696</v>
      </c>
      <c r="FN63" s="54">
        <f t="shared" si="565"/>
        <v>82.107859793142055</v>
      </c>
      <c r="FO63" s="54">
        <f t="shared" si="565"/>
        <v>82.609035432268414</v>
      </c>
      <c r="FP63" s="54">
        <f t="shared" si="565"/>
        <v>83.110211071394772</v>
      </c>
      <c r="FQ63" s="54">
        <f t="shared" si="565"/>
        <v>83.611386710521131</v>
      </c>
      <c r="FR63" s="54">
        <f t="shared" si="565"/>
        <v>84.11256234964749</v>
      </c>
      <c r="FS63" s="54">
        <f t="shared" si="565"/>
        <v>84.613737988773849</v>
      </c>
      <c r="FT63" s="54">
        <f t="shared" si="565"/>
        <v>85.114913627900208</v>
      </c>
      <c r="FU63" s="54">
        <f t="shared" ref="FU63" si="566">FT63+($AV63-$AU63)</f>
        <v>85.616089267026567</v>
      </c>
      <c r="FV63" s="54">
        <f t="shared" si="542"/>
        <v>86.117264906152926</v>
      </c>
      <c r="FW63" s="54">
        <f t="shared" si="542"/>
        <v>86.618440545279284</v>
      </c>
      <c r="FX63" s="54">
        <f t="shared" si="542"/>
        <v>87.119616184405643</v>
      </c>
      <c r="FY63" s="54">
        <f t="shared" si="542"/>
        <v>87.620791823532002</v>
      </c>
      <c r="FZ63" s="54">
        <f t="shared" si="542"/>
        <v>88.121967462658361</v>
      </c>
      <c r="GA63" s="54">
        <f t="shared" si="542"/>
        <v>88.62314310178472</v>
      </c>
      <c r="GB63" s="54">
        <f t="shared" si="542"/>
        <v>89.124318740911079</v>
      </c>
      <c r="GC63" s="54">
        <f t="shared" si="542"/>
        <v>89.625494380037438</v>
      </c>
      <c r="GD63" s="54">
        <f t="shared" si="542"/>
        <v>90.126670019163797</v>
      </c>
      <c r="GE63" s="54">
        <f t="shared" si="542"/>
        <v>90.627845658290155</v>
      </c>
      <c r="GF63" s="54">
        <f t="shared" si="542"/>
        <v>91.129021297416514</v>
      </c>
      <c r="GG63" s="54">
        <f t="shared" si="542"/>
        <v>91.630196936542873</v>
      </c>
      <c r="GH63" s="54">
        <f t="shared" si="542"/>
        <v>92.131372575669232</v>
      </c>
      <c r="GI63" s="54">
        <f t="shared" si="542"/>
        <v>92.632548214795591</v>
      </c>
      <c r="GJ63" s="54">
        <f t="shared" si="542"/>
        <v>93.13372385392195</v>
      </c>
      <c r="GK63" s="54">
        <f t="shared" si="542"/>
        <v>93.634899493048309</v>
      </c>
      <c r="GL63" s="54">
        <f t="shared" si="542"/>
        <v>94.136075132174668</v>
      </c>
      <c r="GM63" s="54">
        <f t="shared" si="542"/>
        <v>94.637250771301026</v>
      </c>
      <c r="GN63" s="54">
        <f t="shared" si="542"/>
        <v>95.138426410427385</v>
      </c>
      <c r="GO63" s="54">
        <f t="shared" si="542"/>
        <v>95.639602049553744</v>
      </c>
      <c r="GP63" s="54">
        <f t="shared" si="542"/>
        <v>96.140777688680103</v>
      </c>
      <c r="GQ63" s="54">
        <f t="shared" si="542"/>
        <v>96.641953327806462</v>
      </c>
      <c r="GR63" s="54">
        <f t="shared" si="542"/>
        <v>97.143128966932821</v>
      </c>
    </row>
    <row r="64" spans="1:200" x14ac:dyDescent="0.25">
      <c r="A64" s="30" t="s">
        <v>69</v>
      </c>
      <c r="B64" s="54">
        <f t="shared" si="502"/>
        <v>0.41898967125948156</v>
      </c>
      <c r="C64" s="54">
        <f t="shared" si="557"/>
        <v>0.41898967125948156</v>
      </c>
      <c r="D64" s="54">
        <f t="shared" si="557"/>
        <v>0.41898967125948156</v>
      </c>
      <c r="E64" s="54">
        <f t="shared" si="557"/>
        <v>0.41898967125948156</v>
      </c>
      <c r="F64" s="54">
        <f t="shared" si="557"/>
        <v>0.41898967125948156</v>
      </c>
      <c r="G64" s="54">
        <f t="shared" si="557"/>
        <v>0.41898967125948156</v>
      </c>
      <c r="H64" s="68">
        <f>VLOOKUP(H$49,Data_Enersys_VRLA!$A$331:$E$350,5)</f>
        <v>0.41898967125948156</v>
      </c>
      <c r="I64" s="68">
        <f>VLOOKUP(I$49,Data_Enersys_VRLA!$A$331:$E$350,5)</f>
        <v>0.54272771253903329</v>
      </c>
      <c r="J64" s="68">
        <f>VLOOKUP(J$49,Data_Enersys_VRLA!$A$331:$E$350,5)</f>
        <v>0.66074105804240735</v>
      </c>
      <c r="K64" s="69">
        <f t="shared" si="503"/>
        <v>0.82267871234815382</v>
      </c>
      <c r="L64" s="68">
        <f>VLOOKUP(L$49,Data_Enersys_VRLA!$A$331:$E$350,5)</f>
        <v>0.98461636665390029</v>
      </c>
      <c r="M64" s="69">
        <f t="shared" si="504"/>
        <v>1.217154327820388</v>
      </c>
      <c r="N64" s="69">
        <f t="shared" si="505"/>
        <v>1.449692288986876</v>
      </c>
      <c r="O64" s="68">
        <f>VLOOKUP(O$49,Data_Enersys_VRLA!$A$331:$E$350,5)</f>
        <v>1.6822302501533637</v>
      </c>
      <c r="P64" s="54">
        <f t="shared" si="506"/>
        <v>2.7289005111089057</v>
      </c>
      <c r="Q64" s="68">
        <f>VLOOKUP(Q$49,Data_Enersys_VRLA!$A$331:$E$350,5)</f>
        <v>3.7755707720644476</v>
      </c>
      <c r="R64" s="68">
        <f>VLOOKUP(R$49,Data_Enersys_VRLA!$A$331:$E$350,5)</f>
        <v>5.8594491927825265</v>
      </c>
      <c r="S64" s="54">
        <f t="shared" si="507"/>
        <v>6.3991353026440745</v>
      </c>
      <c r="T64" s="68">
        <f>VLOOKUP(T$49,Data_Enersys_VRLA!$A$331:$E$350,5)</f>
        <v>6.9388214125056225</v>
      </c>
      <c r="U64" s="54">
        <f t="shared" si="508"/>
        <v>7.4644897013318063</v>
      </c>
      <c r="V64" s="68">
        <f>VLOOKUP(V$49,Data_Enersys_VRLA!$A$331:$E$350,5)</f>
        <v>7.9901579901579902</v>
      </c>
      <c r="W64" s="54">
        <f t="shared" si="509"/>
        <v>8.4567240332524545</v>
      </c>
      <c r="X64" s="68">
        <f>VLOOKUP(X$49,Data_Enersys_VRLA!$A$331:$E$350,5)</f>
        <v>8.9232900763469178</v>
      </c>
      <c r="Y64" s="54">
        <f t="shared" si="510"/>
        <v>9.4416282498994235</v>
      </c>
      <c r="Z64" s="68">
        <f>VLOOKUP(Z$49,Data_Enersys_VRLA!$A$331:$E$350,5)</f>
        <v>9.9599664234519274</v>
      </c>
      <c r="AA64" s="54">
        <f t="shared" si="511"/>
        <v>10.450442730325527</v>
      </c>
      <c r="AB64" s="68">
        <f>VLOOKUP(AB$49,Data_Enersys_VRLA!$A$331:$E$350,5)</f>
        <v>10.940919037199125</v>
      </c>
      <c r="AC64" s="54">
        <f t="shared" si="512"/>
        <v>11.442094676325482</v>
      </c>
      <c r="AD64" s="54">
        <f t="shared" si="513"/>
        <v>11.943270315451839</v>
      </c>
      <c r="AE64" s="54">
        <f t="shared" si="514"/>
        <v>12.444445954578196</v>
      </c>
      <c r="AF64" s="54">
        <f t="shared" si="515"/>
        <v>12.945621593704555</v>
      </c>
      <c r="AG64" s="54">
        <f t="shared" si="516"/>
        <v>13.446797232830912</v>
      </c>
      <c r="AH64" s="54">
        <f t="shared" si="517"/>
        <v>13.947972871957269</v>
      </c>
      <c r="AI64" s="54">
        <f t="shared" si="518"/>
        <v>14.449148511083626</v>
      </c>
      <c r="AJ64" s="54">
        <f t="shared" si="519"/>
        <v>14.950324150209983</v>
      </c>
      <c r="AK64" s="54">
        <f t="shared" si="520"/>
        <v>15.451499789336342</v>
      </c>
      <c r="AL64" s="54">
        <f t="shared" si="521"/>
        <v>15.952675428462697</v>
      </c>
      <c r="AM64" s="54">
        <f t="shared" si="522"/>
        <v>16.453851067589056</v>
      </c>
      <c r="AN64" s="54">
        <f t="shared" si="523"/>
        <v>16.955026706715412</v>
      </c>
      <c r="AO64" s="54">
        <f t="shared" si="524"/>
        <v>17.456202345841771</v>
      </c>
      <c r="AP64" s="54">
        <f t="shared" si="525"/>
        <v>17.957377984968126</v>
      </c>
      <c r="AQ64" s="54">
        <f t="shared" si="526"/>
        <v>18.458553624094485</v>
      </c>
      <c r="AR64" s="54">
        <f t="shared" si="527"/>
        <v>18.959729263220844</v>
      </c>
      <c r="AS64" s="54">
        <f t="shared" si="528"/>
        <v>19.460904902347202</v>
      </c>
      <c r="AT64" s="54">
        <f t="shared" si="529"/>
        <v>19.962080541473558</v>
      </c>
      <c r="AU64" s="54">
        <f t="shared" si="530"/>
        <v>20.463256180599913</v>
      </c>
      <c r="AV64" s="68">
        <f>VLOOKUP(AV$49,Data_Enersys_VRLA!$A$331:$E$350,5)</f>
        <v>20.964431819726272</v>
      </c>
      <c r="AW64" s="54">
        <f t="shared" ref="AW64:DH64" si="567">AV64+($AV64-$AU64)</f>
        <v>21.465607458852631</v>
      </c>
      <c r="AX64" s="54">
        <f t="shared" si="567"/>
        <v>21.96678309797899</v>
      </c>
      <c r="AY64" s="54">
        <f t="shared" si="567"/>
        <v>22.467958737105349</v>
      </c>
      <c r="AZ64" s="54">
        <f t="shared" si="567"/>
        <v>22.969134376231708</v>
      </c>
      <c r="BA64" s="54">
        <f t="shared" si="567"/>
        <v>23.470310015358066</v>
      </c>
      <c r="BB64" s="54">
        <f t="shared" si="567"/>
        <v>23.971485654484425</v>
      </c>
      <c r="BC64" s="54">
        <f t="shared" si="567"/>
        <v>24.472661293610784</v>
      </c>
      <c r="BD64" s="54">
        <f t="shared" si="567"/>
        <v>24.973836932737143</v>
      </c>
      <c r="BE64" s="54">
        <f t="shared" si="567"/>
        <v>25.475012571863502</v>
      </c>
      <c r="BF64" s="54">
        <f t="shared" si="567"/>
        <v>25.976188210989861</v>
      </c>
      <c r="BG64" s="54">
        <f t="shared" si="567"/>
        <v>26.47736385011622</v>
      </c>
      <c r="BH64" s="54">
        <f t="shared" si="567"/>
        <v>26.978539489242578</v>
      </c>
      <c r="BI64" s="54">
        <f t="shared" si="567"/>
        <v>27.479715128368937</v>
      </c>
      <c r="BJ64" s="54">
        <f t="shared" si="567"/>
        <v>27.980890767495296</v>
      </c>
      <c r="BK64" s="54">
        <f t="shared" si="567"/>
        <v>28.482066406621655</v>
      </c>
      <c r="BL64" s="54">
        <f t="shared" si="567"/>
        <v>28.983242045748014</v>
      </c>
      <c r="BM64" s="54">
        <f t="shared" si="567"/>
        <v>29.484417684874373</v>
      </c>
      <c r="BN64" s="54">
        <f t="shared" si="567"/>
        <v>29.985593324000732</v>
      </c>
      <c r="BO64" s="54">
        <f t="shared" si="567"/>
        <v>30.486768963127091</v>
      </c>
      <c r="BP64" s="54">
        <f t="shared" si="567"/>
        <v>30.987944602253449</v>
      </c>
      <c r="BQ64" s="54">
        <f t="shared" si="567"/>
        <v>31.489120241379808</v>
      </c>
      <c r="BR64" s="54">
        <f t="shared" si="567"/>
        <v>31.990295880506167</v>
      </c>
      <c r="BS64" s="54">
        <f t="shared" si="567"/>
        <v>32.491471519632526</v>
      </c>
      <c r="BT64" s="54">
        <f t="shared" si="567"/>
        <v>32.992647158758885</v>
      </c>
      <c r="BU64" s="54">
        <f t="shared" si="567"/>
        <v>33.493822797885244</v>
      </c>
      <c r="BV64" s="54">
        <f t="shared" si="567"/>
        <v>33.994998437011603</v>
      </c>
      <c r="BW64" s="54">
        <f t="shared" si="567"/>
        <v>34.496174076137962</v>
      </c>
      <c r="BX64" s="54">
        <f t="shared" si="567"/>
        <v>34.99734971526432</v>
      </c>
      <c r="BY64" s="54">
        <f t="shared" si="567"/>
        <v>35.498525354390679</v>
      </c>
      <c r="BZ64" s="54">
        <f t="shared" si="567"/>
        <v>35.999700993517038</v>
      </c>
      <c r="CA64" s="54">
        <f t="shared" si="567"/>
        <v>36.500876632643397</v>
      </c>
      <c r="CB64" s="54">
        <f t="shared" si="567"/>
        <v>37.002052271769756</v>
      </c>
      <c r="CC64" s="54">
        <f t="shared" si="567"/>
        <v>37.503227910896115</v>
      </c>
      <c r="CD64" s="54">
        <f t="shared" si="567"/>
        <v>38.004403550022474</v>
      </c>
      <c r="CE64" s="54">
        <f t="shared" si="567"/>
        <v>38.505579189148833</v>
      </c>
      <c r="CF64" s="54">
        <f t="shared" si="567"/>
        <v>39.006754828275191</v>
      </c>
      <c r="CG64" s="54">
        <f t="shared" si="567"/>
        <v>39.50793046740155</v>
      </c>
      <c r="CH64" s="54">
        <f t="shared" si="567"/>
        <v>40.009106106527909</v>
      </c>
      <c r="CI64" s="54">
        <f t="shared" si="567"/>
        <v>40.510281745654268</v>
      </c>
      <c r="CJ64" s="54">
        <f t="shared" si="567"/>
        <v>41.011457384780627</v>
      </c>
      <c r="CK64" s="54">
        <f t="shared" si="567"/>
        <v>41.512633023906986</v>
      </c>
      <c r="CL64" s="54">
        <f t="shared" si="567"/>
        <v>42.013808663033345</v>
      </c>
      <c r="CM64" s="54">
        <f t="shared" si="567"/>
        <v>42.514984302159704</v>
      </c>
      <c r="CN64" s="54">
        <f t="shared" si="567"/>
        <v>43.016159941286062</v>
      </c>
      <c r="CO64" s="54">
        <f t="shared" si="567"/>
        <v>43.517335580412421</v>
      </c>
      <c r="CP64" s="54">
        <f t="shared" si="567"/>
        <v>44.01851121953878</v>
      </c>
      <c r="CQ64" s="54">
        <f t="shared" si="567"/>
        <v>44.519686858665139</v>
      </c>
      <c r="CR64" s="54">
        <f t="shared" si="567"/>
        <v>45.020862497791498</v>
      </c>
      <c r="CS64" s="54">
        <f t="shared" si="567"/>
        <v>45.522038136917857</v>
      </c>
      <c r="CT64" s="54">
        <f t="shared" si="567"/>
        <v>46.023213776044216</v>
      </c>
      <c r="CU64" s="54">
        <f t="shared" si="567"/>
        <v>46.524389415170575</v>
      </c>
      <c r="CV64" s="54">
        <f t="shared" si="567"/>
        <v>47.025565054296933</v>
      </c>
      <c r="CW64" s="54">
        <f t="shared" si="567"/>
        <v>47.526740693423292</v>
      </c>
      <c r="CX64" s="54">
        <f t="shared" si="567"/>
        <v>48.027916332549651</v>
      </c>
      <c r="CY64" s="54">
        <f t="shared" si="567"/>
        <v>48.52909197167601</v>
      </c>
      <c r="CZ64" s="54">
        <f t="shared" si="567"/>
        <v>49.030267610802369</v>
      </c>
      <c r="DA64" s="54">
        <f t="shared" si="567"/>
        <v>49.531443249928728</v>
      </c>
      <c r="DB64" s="54">
        <f t="shared" si="567"/>
        <v>50.032618889055087</v>
      </c>
      <c r="DC64" s="54">
        <f t="shared" si="567"/>
        <v>50.533794528181446</v>
      </c>
      <c r="DD64" s="54">
        <f t="shared" si="567"/>
        <v>51.034970167307804</v>
      </c>
      <c r="DE64" s="54">
        <f t="shared" si="567"/>
        <v>51.536145806434163</v>
      </c>
      <c r="DF64" s="54">
        <f t="shared" si="567"/>
        <v>52.037321445560522</v>
      </c>
      <c r="DG64" s="54">
        <f t="shared" si="567"/>
        <v>52.538497084686881</v>
      </c>
      <c r="DH64" s="54">
        <f t="shared" si="567"/>
        <v>53.03967272381324</v>
      </c>
      <c r="DI64" s="54">
        <f t="shared" ref="DI64:FT64" si="568">DH64+($AV64-$AU64)</f>
        <v>53.540848362939599</v>
      </c>
      <c r="DJ64" s="54">
        <f t="shared" si="568"/>
        <v>54.042024002065958</v>
      </c>
      <c r="DK64" s="54">
        <f t="shared" si="568"/>
        <v>54.543199641192317</v>
      </c>
      <c r="DL64" s="54">
        <f t="shared" si="568"/>
        <v>55.044375280318675</v>
      </c>
      <c r="DM64" s="54">
        <f t="shared" si="568"/>
        <v>55.545550919445034</v>
      </c>
      <c r="DN64" s="54">
        <f t="shared" si="568"/>
        <v>56.046726558571393</v>
      </c>
      <c r="DO64" s="54">
        <f t="shared" si="568"/>
        <v>56.547902197697752</v>
      </c>
      <c r="DP64" s="54">
        <f t="shared" si="568"/>
        <v>57.049077836824111</v>
      </c>
      <c r="DQ64" s="54">
        <f t="shared" si="568"/>
        <v>57.55025347595047</v>
      </c>
      <c r="DR64" s="54">
        <f t="shared" si="568"/>
        <v>58.051429115076829</v>
      </c>
      <c r="DS64" s="54">
        <f t="shared" si="568"/>
        <v>58.552604754203188</v>
      </c>
      <c r="DT64" s="54">
        <f t="shared" si="568"/>
        <v>59.053780393329546</v>
      </c>
      <c r="DU64" s="54">
        <f t="shared" si="568"/>
        <v>59.554956032455905</v>
      </c>
      <c r="DV64" s="54">
        <f t="shared" si="568"/>
        <v>60.056131671582264</v>
      </c>
      <c r="DW64" s="54">
        <f t="shared" si="568"/>
        <v>60.557307310708623</v>
      </c>
      <c r="DX64" s="54">
        <f t="shared" si="568"/>
        <v>61.058482949834982</v>
      </c>
      <c r="DY64" s="54">
        <f t="shared" si="568"/>
        <v>61.559658588961341</v>
      </c>
      <c r="DZ64" s="54">
        <f t="shared" si="568"/>
        <v>62.0608342280877</v>
      </c>
      <c r="EA64" s="54">
        <f t="shared" si="568"/>
        <v>62.562009867214059</v>
      </c>
      <c r="EB64" s="54">
        <f t="shared" si="568"/>
        <v>63.063185506340417</v>
      </c>
      <c r="EC64" s="54">
        <f t="shared" si="568"/>
        <v>63.564361145466776</v>
      </c>
      <c r="ED64" s="54">
        <f t="shared" si="568"/>
        <v>64.065536784593135</v>
      </c>
      <c r="EE64" s="54">
        <f t="shared" si="568"/>
        <v>64.566712423719494</v>
      </c>
      <c r="EF64" s="54">
        <f t="shared" si="568"/>
        <v>65.067888062845853</v>
      </c>
      <c r="EG64" s="54">
        <f t="shared" si="568"/>
        <v>65.569063701972212</v>
      </c>
      <c r="EH64" s="54">
        <f t="shared" si="568"/>
        <v>66.070239341098571</v>
      </c>
      <c r="EI64" s="54">
        <f t="shared" si="568"/>
        <v>66.57141498022493</v>
      </c>
      <c r="EJ64" s="54">
        <f t="shared" si="568"/>
        <v>67.072590619351288</v>
      </c>
      <c r="EK64" s="54">
        <f t="shared" si="568"/>
        <v>67.573766258477647</v>
      </c>
      <c r="EL64" s="54">
        <f t="shared" si="568"/>
        <v>68.074941897604006</v>
      </c>
      <c r="EM64" s="54">
        <f t="shared" si="568"/>
        <v>68.576117536730365</v>
      </c>
      <c r="EN64" s="54">
        <f t="shared" si="568"/>
        <v>69.077293175856724</v>
      </c>
      <c r="EO64" s="54">
        <f t="shared" si="568"/>
        <v>69.578468814983083</v>
      </c>
      <c r="EP64" s="54">
        <f t="shared" si="568"/>
        <v>70.079644454109442</v>
      </c>
      <c r="EQ64" s="54">
        <f t="shared" si="568"/>
        <v>70.580820093235801</v>
      </c>
      <c r="ER64" s="54">
        <f t="shared" si="568"/>
        <v>71.081995732362159</v>
      </c>
      <c r="ES64" s="54">
        <f t="shared" si="568"/>
        <v>71.583171371488518</v>
      </c>
      <c r="ET64" s="54">
        <f t="shared" si="568"/>
        <v>72.084347010614877</v>
      </c>
      <c r="EU64" s="54">
        <f t="shared" si="568"/>
        <v>72.585522649741236</v>
      </c>
      <c r="EV64" s="54">
        <f t="shared" si="568"/>
        <v>73.086698288867595</v>
      </c>
      <c r="EW64" s="54">
        <f t="shared" si="568"/>
        <v>73.587873927993954</v>
      </c>
      <c r="EX64" s="54">
        <f t="shared" si="568"/>
        <v>74.089049567120313</v>
      </c>
      <c r="EY64" s="54">
        <f t="shared" si="568"/>
        <v>74.590225206246672</v>
      </c>
      <c r="EZ64" s="54">
        <f t="shared" si="568"/>
        <v>75.09140084537303</v>
      </c>
      <c r="FA64" s="54">
        <f t="shared" si="568"/>
        <v>75.592576484499389</v>
      </c>
      <c r="FB64" s="54">
        <f t="shared" si="568"/>
        <v>76.093752123625748</v>
      </c>
      <c r="FC64" s="54">
        <f t="shared" si="568"/>
        <v>76.594927762752107</v>
      </c>
      <c r="FD64" s="54">
        <f t="shared" si="568"/>
        <v>77.096103401878466</v>
      </c>
      <c r="FE64" s="54">
        <f t="shared" si="568"/>
        <v>77.597279041004825</v>
      </c>
      <c r="FF64" s="54">
        <f t="shared" si="568"/>
        <v>78.098454680131184</v>
      </c>
      <c r="FG64" s="54">
        <f t="shared" si="568"/>
        <v>78.599630319257543</v>
      </c>
      <c r="FH64" s="54">
        <f t="shared" si="568"/>
        <v>79.100805958383901</v>
      </c>
      <c r="FI64" s="54">
        <f t="shared" si="568"/>
        <v>79.60198159751026</v>
      </c>
      <c r="FJ64" s="54">
        <f t="shared" si="568"/>
        <v>80.103157236636619</v>
      </c>
      <c r="FK64" s="54">
        <f t="shared" si="568"/>
        <v>80.604332875762978</v>
      </c>
      <c r="FL64" s="54">
        <f t="shared" si="568"/>
        <v>81.105508514889337</v>
      </c>
      <c r="FM64" s="54">
        <f t="shared" si="568"/>
        <v>81.606684154015696</v>
      </c>
      <c r="FN64" s="54">
        <f t="shared" si="568"/>
        <v>82.107859793142055</v>
      </c>
      <c r="FO64" s="54">
        <f t="shared" si="568"/>
        <v>82.609035432268414</v>
      </c>
      <c r="FP64" s="54">
        <f t="shared" si="568"/>
        <v>83.110211071394772</v>
      </c>
      <c r="FQ64" s="54">
        <f t="shared" si="568"/>
        <v>83.611386710521131</v>
      </c>
      <c r="FR64" s="54">
        <f t="shared" si="568"/>
        <v>84.11256234964749</v>
      </c>
      <c r="FS64" s="54">
        <f t="shared" si="568"/>
        <v>84.613737988773849</v>
      </c>
      <c r="FT64" s="54">
        <f t="shared" si="568"/>
        <v>85.114913627900208</v>
      </c>
      <c r="FU64" s="54">
        <f t="shared" ref="FU64" si="569">FT64+($AV64-$AU64)</f>
        <v>85.616089267026567</v>
      </c>
      <c r="FV64" s="54">
        <f t="shared" si="542"/>
        <v>86.117264906152926</v>
      </c>
      <c r="FW64" s="54">
        <f t="shared" si="542"/>
        <v>86.618440545279284</v>
      </c>
      <c r="FX64" s="54">
        <f t="shared" si="542"/>
        <v>87.119616184405643</v>
      </c>
      <c r="FY64" s="54">
        <f t="shared" si="542"/>
        <v>87.620791823532002</v>
      </c>
      <c r="FZ64" s="54">
        <f t="shared" si="542"/>
        <v>88.121967462658361</v>
      </c>
      <c r="GA64" s="54">
        <f t="shared" si="542"/>
        <v>88.62314310178472</v>
      </c>
      <c r="GB64" s="54">
        <f t="shared" si="542"/>
        <v>89.124318740911079</v>
      </c>
      <c r="GC64" s="54">
        <f t="shared" si="542"/>
        <v>89.625494380037438</v>
      </c>
      <c r="GD64" s="54">
        <f t="shared" si="542"/>
        <v>90.126670019163797</v>
      </c>
      <c r="GE64" s="54">
        <f t="shared" si="542"/>
        <v>90.627845658290155</v>
      </c>
      <c r="GF64" s="54">
        <f t="shared" si="542"/>
        <v>91.129021297416514</v>
      </c>
      <c r="GG64" s="54">
        <f t="shared" si="542"/>
        <v>91.630196936542873</v>
      </c>
      <c r="GH64" s="54">
        <f t="shared" si="542"/>
        <v>92.131372575669232</v>
      </c>
      <c r="GI64" s="54">
        <f t="shared" si="542"/>
        <v>92.632548214795591</v>
      </c>
      <c r="GJ64" s="54">
        <f t="shared" si="542"/>
        <v>93.13372385392195</v>
      </c>
      <c r="GK64" s="54">
        <f t="shared" si="542"/>
        <v>93.634899493048309</v>
      </c>
      <c r="GL64" s="54">
        <f t="shared" si="542"/>
        <v>94.136075132174668</v>
      </c>
      <c r="GM64" s="54">
        <f t="shared" si="542"/>
        <v>94.637250771301026</v>
      </c>
      <c r="GN64" s="54">
        <f t="shared" si="542"/>
        <v>95.138426410427385</v>
      </c>
      <c r="GO64" s="54">
        <f t="shared" si="542"/>
        <v>95.639602049553744</v>
      </c>
      <c r="GP64" s="54">
        <f t="shared" si="542"/>
        <v>96.140777688680103</v>
      </c>
      <c r="GQ64" s="54">
        <f t="shared" si="542"/>
        <v>96.641953327806462</v>
      </c>
      <c r="GR64" s="54">
        <f t="shared" si="542"/>
        <v>97.143128966932821</v>
      </c>
    </row>
    <row r="65" spans="1:200" x14ac:dyDescent="0.25">
      <c r="A65" s="30" t="s">
        <v>70</v>
      </c>
      <c r="B65" s="54">
        <f t="shared" si="502"/>
        <v>0.48355388322834314</v>
      </c>
      <c r="C65" s="54">
        <f t="shared" si="557"/>
        <v>0.48355388322834314</v>
      </c>
      <c r="D65" s="54">
        <f t="shared" si="557"/>
        <v>0.48355388322834314</v>
      </c>
      <c r="E65" s="54">
        <f t="shared" si="557"/>
        <v>0.48355388322834314</v>
      </c>
      <c r="F65" s="54">
        <f t="shared" si="557"/>
        <v>0.48355388322834314</v>
      </c>
      <c r="G65" s="54">
        <f t="shared" si="557"/>
        <v>0.48355388322834314</v>
      </c>
      <c r="H65" s="68">
        <f>VLOOKUP(H$49,Data_Enersys_VRLA!$A$356:$E$375,5)</f>
        <v>0.48355388322834314</v>
      </c>
      <c r="I65" s="68">
        <f>VLOOKUP(I$49,Data_Enersys_VRLA!$A$356:$E$375,5)</f>
        <v>0.62551271534044295</v>
      </c>
      <c r="J65" s="68">
        <f>VLOOKUP(J$49,Data_Enersys_VRLA!$A$356:$E$375,5)</f>
        <v>0.75627334942308322</v>
      </c>
      <c r="K65" s="69">
        <f t="shared" si="503"/>
        <v>0.93731825288695969</v>
      </c>
      <c r="L65" s="68">
        <f>VLOOKUP(L$49,Data_Enersys_VRLA!$A$356:$E$375,5)</f>
        <v>1.1183631563508361</v>
      </c>
      <c r="M65" s="69">
        <f t="shared" si="504"/>
        <v>1.3375659036092922</v>
      </c>
      <c r="N65" s="69">
        <f t="shared" si="505"/>
        <v>1.5567686508677483</v>
      </c>
      <c r="O65" s="68">
        <f>VLOOKUP(O$49,Data_Enersys_VRLA!$A$356:$E$375,5)</f>
        <v>1.7759713981262044</v>
      </c>
      <c r="P65" s="54">
        <f t="shared" si="506"/>
        <v>2.9454878240243132</v>
      </c>
      <c r="Q65" s="68">
        <f>VLOOKUP(Q$49,Data_Enersys_VRLA!$A$356:$E$375,5)</f>
        <v>4.1150042499224222</v>
      </c>
      <c r="R65" s="68">
        <f>VLOOKUP(R$49,Data_Enersys_VRLA!$A$356:$E$375,5)</f>
        <v>6.3146997929606616</v>
      </c>
      <c r="S65" s="54">
        <f t="shared" si="507"/>
        <v>6.8409247757073839</v>
      </c>
      <c r="T65" s="68">
        <f>VLOOKUP(T$49,Data_Enersys_VRLA!$A$356:$E$375,5)</f>
        <v>7.3671497584541052</v>
      </c>
      <c r="U65" s="54">
        <f t="shared" si="508"/>
        <v>7.8846768076017089</v>
      </c>
      <c r="V65" s="68">
        <f>VLOOKUP(V$49,Data_Enersys_VRLA!$A$356:$E$375,5)</f>
        <v>8.4022038567493116</v>
      </c>
      <c r="W65" s="54">
        <f t="shared" si="509"/>
        <v>8.7253847182995976</v>
      </c>
      <c r="X65" s="68">
        <f>VLOOKUP(X$49,Data_Enersys_VRLA!$A$356:$E$375,5)</f>
        <v>9.0485655798498836</v>
      </c>
      <c r="Y65" s="54">
        <f t="shared" si="510"/>
        <v>9.5462366867416275</v>
      </c>
      <c r="Z65" s="68">
        <f>VLOOKUP(Z$49,Data_Enersys_VRLA!$A$356:$E$375,5)</f>
        <v>10.043907793633371</v>
      </c>
      <c r="AA65" s="54">
        <f t="shared" si="511"/>
        <v>10.534586561484748</v>
      </c>
      <c r="AB65" s="68">
        <f>VLOOKUP(AB$49,Data_Enersys_VRLA!$A$356:$E$375,5)</f>
        <v>11.025265329336122</v>
      </c>
      <c r="AC65" s="54">
        <f t="shared" si="512"/>
        <v>11.491374107486918</v>
      </c>
      <c r="AD65" s="54">
        <f t="shared" si="513"/>
        <v>11.957482885637713</v>
      </c>
      <c r="AE65" s="54">
        <f t="shared" si="514"/>
        <v>12.423591663788509</v>
      </c>
      <c r="AF65" s="54">
        <f t="shared" si="515"/>
        <v>12.889700441939304</v>
      </c>
      <c r="AG65" s="54">
        <f t="shared" si="516"/>
        <v>13.355809220090098</v>
      </c>
      <c r="AH65" s="54">
        <f t="shared" si="517"/>
        <v>13.821917998240895</v>
      </c>
      <c r="AI65" s="54">
        <f t="shared" si="518"/>
        <v>14.288026776391689</v>
      </c>
      <c r="AJ65" s="54">
        <f t="shared" si="519"/>
        <v>14.754135554542485</v>
      </c>
      <c r="AK65" s="54">
        <f t="shared" si="520"/>
        <v>15.22024433269328</v>
      </c>
      <c r="AL65" s="54">
        <f t="shared" si="521"/>
        <v>15.686353110844076</v>
      </c>
      <c r="AM65" s="54">
        <f t="shared" si="522"/>
        <v>16.152461888994871</v>
      </c>
      <c r="AN65" s="54">
        <f t="shared" si="523"/>
        <v>16.618570667145669</v>
      </c>
      <c r="AO65" s="54">
        <f t="shared" si="524"/>
        <v>17.084679445296462</v>
      </c>
      <c r="AP65" s="54">
        <f t="shared" si="525"/>
        <v>17.550788223447256</v>
      </c>
      <c r="AQ65" s="54">
        <f t="shared" si="526"/>
        <v>18.016897001598053</v>
      </c>
      <c r="AR65" s="54">
        <f t="shared" si="527"/>
        <v>18.483005779748847</v>
      </c>
      <c r="AS65" s="54">
        <f t="shared" si="528"/>
        <v>18.949114557899644</v>
      </c>
      <c r="AT65" s="54">
        <f t="shared" si="529"/>
        <v>19.415223336050438</v>
      </c>
      <c r="AU65" s="54">
        <f t="shared" si="530"/>
        <v>19.881332114201236</v>
      </c>
      <c r="AV65" s="68">
        <f>VLOOKUP(AV$49,Data_Enersys_VRLA!$A$356:$E$375,5)</f>
        <v>20.347440892352029</v>
      </c>
      <c r="AW65" s="54">
        <f t="shared" ref="AW65:DH65" si="570">AV65+($AV65-$AU65)</f>
        <v>20.813549670502823</v>
      </c>
      <c r="AX65" s="54">
        <f t="shared" si="570"/>
        <v>21.279658448653617</v>
      </c>
      <c r="AY65" s="54">
        <f t="shared" si="570"/>
        <v>21.745767226804411</v>
      </c>
      <c r="AZ65" s="54">
        <f t="shared" si="570"/>
        <v>22.211876004955204</v>
      </c>
      <c r="BA65" s="54">
        <f t="shared" si="570"/>
        <v>22.677984783105998</v>
      </c>
      <c r="BB65" s="54">
        <f t="shared" si="570"/>
        <v>23.144093561256792</v>
      </c>
      <c r="BC65" s="54">
        <f t="shared" si="570"/>
        <v>23.610202339407586</v>
      </c>
      <c r="BD65" s="54">
        <f t="shared" si="570"/>
        <v>24.076311117558379</v>
      </c>
      <c r="BE65" s="54">
        <f t="shared" si="570"/>
        <v>24.542419895709173</v>
      </c>
      <c r="BF65" s="54">
        <f t="shared" si="570"/>
        <v>25.008528673859967</v>
      </c>
      <c r="BG65" s="54">
        <f t="shared" si="570"/>
        <v>25.474637452010761</v>
      </c>
      <c r="BH65" s="54">
        <f t="shared" si="570"/>
        <v>25.940746230161555</v>
      </c>
      <c r="BI65" s="54">
        <f t="shared" si="570"/>
        <v>26.406855008312348</v>
      </c>
      <c r="BJ65" s="54">
        <f t="shared" si="570"/>
        <v>26.872963786463142</v>
      </c>
      <c r="BK65" s="54">
        <f t="shared" si="570"/>
        <v>27.339072564613936</v>
      </c>
      <c r="BL65" s="54">
        <f t="shared" si="570"/>
        <v>27.80518134276473</v>
      </c>
      <c r="BM65" s="54">
        <f t="shared" si="570"/>
        <v>28.271290120915523</v>
      </c>
      <c r="BN65" s="54">
        <f t="shared" si="570"/>
        <v>28.737398899066317</v>
      </c>
      <c r="BO65" s="54">
        <f t="shared" si="570"/>
        <v>29.203507677217111</v>
      </c>
      <c r="BP65" s="54">
        <f t="shared" si="570"/>
        <v>29.669616455367905</v>
      </c>
      <c r="BQ65" s="54">
        <f t="shared" si="570"/>
        <v>30.135725233518698</v>
      </c>
      <c r="BR65" s="54">
        <f t="shared" si="570"/>
        <v>30.601834011669492</v>
      </c>
      <c r="BS65" s="54">
        <f t="shared" si="570"/>
        <v>31.067942789820286</v>
      </c>
      <c r="BT65" s="54">
        <f t="shared" si="570"/>
        <v>31.53405156797108</v>
      </c>
      <c r="BU65" s="54">
        <f t="shared" si="570"/>
        <v>32.000160346121874</v>
      </c>
      <c r="BV65" s="54">
        <f t="shared" si="570"/>
        <v>32.466269124272671</v>
      </c>
      <c r="BW65" s="54">
        <f t="shared" si="570"/>
        <v>32.932377902423468</v>
      </c>
      <c r="BX65" s="54">
        <f t="shared" si="570"/>
        <v>33.398486680574266</v>
      </c>
      <c r="BY65" s="54">
        <f t="shared" si="570"/>
        <v>33.864595458725063</v>
      </c>
      <c r="BZ65" s="54">
        <f t="shared" si="570"/>
        <v>34.33070423687586</v>
      </c>
      <c r="CA65" s="54">
        <f t="shared" si="570"/>
        <v>34.796813015026657</v>
      </c>
      <c r="CB65" s="54">
        <f t="shared" si="570"/>
        <v>35.262921793177455</v>
      </c>
      <c r="CC65" s="54">
        <f t="shared" si="570"/>
        <v>35.729030571328252</v>
      </c>
      <c r="CD65" s="54">
        <f t="shared" si="570"/>
        <v>36.195139349479049</v>
      </c>
      <c r="CE65" s="54">
        <f t="shared" si="570"/>
        <v>36.661248127629847</v>
      </c>
      <c r="CF65" s="54">
        <f t="shared" si="570"/>
        <v>37.127356905780644</v>
      </c>
      <c r="CG65" s="54">
        <f t="shared" si="570"/>
        <v>37.593465683931441</v>
      </c>
      <c r="CH65" s="54">
        <f t="shared" si="570"/>
        <v>38.059574462082239</v>
      </c>
      <c r="CI65" s="54">
        <f t="shared" si="570"/>
        <v>38.525683240233036</v>
      </c>
      <c r="CJ65" s="54">
        <f t="shared" si="570"/>
        <v>38.991792018383833</v>
      </c>
      <c r="CK65" s="54">
        <f t="shared" si="570"/>
        <v>39.457900796534631</v>
      </c>
      <c r="CL65" s="54">
        <f t="shared" si="570"/>
        <v>39.924009574685428</v>
      </c>
      <c r="CM65" s="54">
        <f t="shared" si="570"/>
        <v>40.390118352836225</v>
      </c>
      <c r="CN65" s="54">
        <f t="shared" si="570"/>
        <v>40.856227130987023</v>
      </c>
      <c r="CO65" s="54">
        <f t="shared" si="570"/>
        <v>41.32233590913782</v>
      </c>
      <c r="CP65" s="54">
        <f t="shared" si="570"/>
        <v>41.788444687288617</v>
      </c>
      <c r="CQ65" s="54">
        <f t="shared" si="570"/>
        <v>42.254553465439415</v>
      </c>
      <c r="CR65" s="54">
        <f t="shared" si="570"/>
        <v>42.720662243590212</v>
      </c>
      <c r="CS65" s="54">
        <f t="shared" si="570"/>
        <v>43.186771021741009</v>
      </c>
      <c r="CT65" s="54">
        <f t="shared" si="570"/>
        <v>43.652879799891807</v>
      </c>
      <c r="CU65" s="54">
        <f t="shared" si="570"/>
        <v>44.118988578042604</v>
      </c>
      <c r="CV65" s="54">
        <f t="shared" si="570"/>
        <v>44.585097356193401</v>
      </c>
      <c r="CW65" s="54">
        <f t="shared" si="570"/>
        <v>45.051206134344199</v>
      </c>
      <c r="CX65" s="54">
        <f t="shared" si="570"/>
        <v>45.517314912494996</v>
      </c>
      <c r="CY65" s="54">
        <f t="shared" si="570"/>
        <v>45.983423690645793</v>
      </c>
      <c r="CZ65" s="54">
        <f t="shared" si="570"/>
        <v>46.44953246879659</v>
      </c>
      <c r="DA65" s="54">
        <f t="shared" si="570"/>
        <v>46.915641246947388</v>
      </c>
      <c r="DB65" s="54">
        <f t="shared" si="570"/>
        <v>47.381750025098185</v>
      </c>
      <c r="DC65" s="54">
        <f t="shared" si="570"/>
        <v>47.847858803248982</v>
      </c>
      <c r="DD65" s="54">
        <f t="shared" si="570"/>
        <v>48.31396758139978</v>
      </c>
      <c r="DE65" s="54">
        <f t="shared" si="570"/>
        <v>48.780076359550577</v>
      </c>
      <c r="DF65" s="54">
        <f t="shared" si="570"/>
        <v>49.246185137701374</v>
      </c>
      <c r="DG65" s="54">
        <f t="shared" si="570"/>
        <v>49.712293915852172</v>
      </c>
      <c r="DH65" s="54">
        <f t="shared" si="570"/>
        <v>50.178402694002969</v>
      </c>
      <c r="DI65" s="54">
        <f t="shared" ref="DI65:FT65" si="571">DH65+($AV65-$AU65)</f>
        <v>50.644511472153766</v>
      </c>
      <c r="DJ65" s="54">
        <f t="shared" si="571"/>
        <v>51.110620250304564</v>
      </c>
      <c r="DK65" s="54">
        <f t="shared" si="571"/>
        <v>51.576729028455361</v>
      </c>
      <c r="DL65" s="54">
        <f t="shared" si="571"/>
        <v>52.042837806606158</v>
      </c>
      <c r="DM65" s="54">
        <f t="shared" si="571"/>
        <v>52.508946584756956</v>
      </c>
      <c r="DN65" s="54">
        <f t="shared" si="571"/>
        <v>52.975055362907753</v>
      </c>
      <c r="DO65" s="54">
        <f t="shared" si="571"/>
        <v>53.44116414105855</v>
      </c>
      <c r="DP65" s="54">
        <f t="shared" si="571"/>
        <v>53.907272919209348</v>
      </c>
      <c r="DQ65" s="54">
        <f t="shared" si="571"/>
        <v>54.373381697360145</v>
      </c>
      <c r="DR65" s="54">
        <f t="shared" si="571"/>
        <v>54.839490475510942</v>
      </c>
      <c r="DS65" s="54">
        <f t="shared" si="571"/>
        <v>55.30559925366174</v>
      </c>
      <c r="DT65" s="54">
        <f t="shared" si="571"/>
        <v>55.771708031812537</v>
      </c>
      <c r="DU65" s="54">
        <f t="shared" si="571"/>
        <v>56.237816809963334</v>
      </c>
      <c r="DV65" s="54">
        <f t="shared" si="571"/>
        <v>56.703925588114132</v>
      </c>
      <c r="DW65" s="54">
        <f t="shared" si="571"/>
        <v>57.170034366264929</v>
      </c>
      <c r="DX65" s="54">
        <f t="shared" si="571"/>
        <v>57.636143144415726</v>
      </c>
      <c r="DY65" s="54">
        <f t="shared" si="571"/>
        <v>58.102251922566523</v>
      </c>
      <c r="DZ65" s="54">
        <f t="shared" si="571"/>
        <v>58.568360700717321</v>
      </c>
      <c r="EA65" s="54">
        <f t="shared" si="571"/>
        <v>59.034469478868118</v>
      </c>
      <c r="EB65" s="54">
        <f t="shared" si="571"/>
        <v>59.500578257018915</v>
      </c>
      <c r="EC65" s="54">
        <f t="shared" si="571"/>
        <v>59.966687035169713</v>
      </c>
      <c r="ED65" s="54">
        <f t="shared" si="571"/>
        <v>60.43279581332051</v>
      </c>
      <c r="EE65" s="54">
        <f t="shared" si="571"/>
        <v>60.898904591471307</v>
      </c>
      <c r="EF65" s="54">
        <f t="shared" si="571"/>
        <v>61.365013369622105</v>
      </c>
      <c r="EG65" s="54">
        <f t="shared" si="571"/>
        <v>61.831122147772902</v>
      </c>
      <c r="EH65" s="54">
        <f t="shared" si="571"/>
        <v>62.297230925923699</v>
      </c>
      <c r="EI65" s="54">
        <f t="shared" si="571"/>
        <v>62.763339704074497</v>
      </c>
      <c r="EJ65" s="54">
        <f t="shared" si="571"/>
        <v>63.229448482225294</v>
      </c>
      <c r="EK65" s="54">
        <f t="shared" si="571"/>
        <v>63.695557260376091</v>
      </c>
      <c r="EL65" s="54">
        <f t="shared" si="571"/>
        <v>64.161666038526889</v>
      </c>
      <c r="EM65" s="54">
        <f t="shared" si="571"/>
        <v>64.627774816677686</v>
      </c>
      <c r="EN65" s="54">
        <f t="shared" si="571"/>
        <v>65.093883594828483</v>
      </c>
      <c r="EO65" s="54">
        <f t="shared" si="571"/>
        <v>65.559992372979281</v>
      </c>
      <c r="EP65" s="54">
        <f t="shared" si="571"/>
        <v>66.026101151130078</v>
      </c>
      <c r="EQ65" s="54">
        <f t="shared" si="571"/>
        <v>66.492209929280875</v>
      </c>
      <c r="ER65" s="54">
        <f t="shared" si="571"/>
        <v>66.958318707431673</v>
      </c>
      <c r="ES65" s="54">
        <f t="shared" si="571"/>
        <v>67.42442748558247</v>
      </c>
      <c r="ET65" s="54">
        <f t="shared" si="571"/>
        <v>67.890536263733267</v>
      </c>
      <c r="EU65" s="54">
        <f t="shared" si="571"/>
        <v>68.356645041884065</v>
      </c>
      <c r="EV65" s="54">
        <f t="shared" si="571"/>
        <v>68.822753820034862</v>
      </c>
      <c r="EW65" s="54">
        <f t="shared" si="571"/>
        <v>69.288862598185659</v>
      </c>
      <c r="EX65" s="54">
        <f t="shared" si="571"/>
        <v>69.754971376336457</v>
      </c>
      <c r="EY65" s="54">
        <f t="shared" si="571"/>
        <v>70.221080154487254</v>
      </c>
      <c r="EZ65" s="54">
        <f t="shared" si="571"/>
        <v>70.687188932638051</v>
      </c>
      <c r="FA65" s="54">
        <f t="shared" si="571"/>
        <v>71.153297710788848</v>
      </c>
      <c r="FB65" s="54">
        <f t="shared" si="571"/>
        <v>71.619406488939646</v>
      </c>
      <c r="FC65" s="54">
        <f t="shared" si="571"/>
        <v>72.085515267090443</v>
      </c>
      <c r="FD65" s="54">
        <f t="shared" si="571"/>
        <v>72.55162404524124</v>
      </c>
      <c r="FE65" s="54">
        <f t="shared" si="571"/>
        <v>73.017732823392038</v>
      </c>
      <c r="FF65" s="54">
        <f t="shared" si="571"/>
        <v>73.483841601542835</v>
      </c>
      <c r="FG65" s="54">
        <f t="shared" si="571"/>
        <v>73.949950379693632</v>
      </c>
      <c r="FH65" s="54">
        <f t="shared" si="571"/>
        <v>74.41605915784443</v>
      </c>
      <c r="FI65" s="54">
        <f t="shared" si="571"/>
        <v>74.882167935995227</v>
      </c>
      <c r="FJ65" s="54">
        <f t="shared" si="571"/>
        <v>75.348276714146024</v>
      </c>
      <c r="FK65" s="54">
        <f t="shared" si="571"/>
        <v>75.814385492296822</v>
      </c>
      <c r="FL65" s="54">
        <f t="shared" si="571"/>
        <v>76.280494270447619</v>
      </c>
      <c r="FM65" s="54">
        <f t="shared" si="571"/>
        <v>76.746603048598416</v>
      </c>
      <c r="FN65" s="54">
        <f t="shared" si="571"/>
        <v>77.212711826749214</v>
      </c>
      <c r="FO65" s="54">
        <f t="shared" si="571"/>
        <v>77.678820604900011</v>
      </c>
      <c r="FP65" s="54">
        <f t="shared" si="571"/>
        <v>78.144929383050808</v>
      </c>
      <c r="FQ65" s="54">
        <f t="shared" si="571"/>
        <v>78.611038161201606</v>
      </c>
      <c r="FR65" s="54">
        <f t="shared" si="571"/>
        <v>79.077146939352403</v>
      </c>
      <c r="FS65" s="54">
        <f t="shared" si="571"/>
        <v>79.5432557175032</v>
      </c>
      <c r="FT65" s="54">
        <f t="shared" si="571"/>
        <v>80.009364495653998</v>
      </c>
      <c r="FU65" s="54">
        <f t="shared" ref="FU65" si="572">FT65+($AV65-$AU65)</f>
        <v>80.475473273804795</v>
      </c>
      <c r="FV65" s="54">
        <f t="shared" si="542"/>
        <v>80.941582051955592</v>
      </c>
      <c r="FW65" s="54">
        <f t="shared" ref="FW65:GR65" si="573">FV65+($AV65-$AU65)</f>
        <v>81.40769083010639</v>
      </c>
      <c r="FX65" s="54">
        <f t="shared" si="573"/>
        <v>81.873799608257187</v>
      </c>
      <c r="FY65" s="54">
        <f t="shared" si="573"/>
        <v>82.339908386407984</v>
      </c>
      <c r="FZ65" s="54">
        <f t="shared" si="573"/>
        <v>82.806017164558781</v>
      </c>
      <c r="GA65" s="54">
        <f t="shared" si="573"/>
        <v>83.272125942709579</v>
      </c>
      <c r="GB65" s="54">
        <f t="shared" si="573"/>
        <v>83.738234720860376</v>
      </c>
      <c r="GC65" s="54">
        <f t="shared" si="573"/>
        <v>84.204343499011173</v>
      </c>
      <c r="GD65" s="54">
        <f t="shared" si="573"/>
        <v>84.670452277161971</v>
      </c>
      <c r="GE65" s="54">
        <f t="shared" si="573"/>
        <v>85.136561055312768</v>
      </c>
      <c r="GF65" s="54">
        <f t="shared" si="573"/>
        <v>85.602669833463565</v>
      </c>
      <c r="GG65" s="54">
        <f t="shared" si="573"/>
        <v>86.068778611614363</v>
      </c>
      <c r="GH65" s="54">
        <f t="shared" si="573"/>
        <v>86.53488738976516</v>
      </c>
      <c r="GI65" s="54">
        <f t="shared" si="573"/>
        <v>87.000996167915957</v>
      </c>
      <c r="GJ65" s="54">
        <f t="shared" si="573"/>
        <v>87.467104946066755</v>
      </c>
      <c r="GK65" s="54">
        <f t="shared" si="573"/>
        <v>87.933213724217552</v>
      </c>
      <c r="GL65" s="54">
        <f t="shared" si="573"/>
        <v>88.399322502368349</v>
      </c>
      <c r="GM65" s="54">
        <f t="shared" si="573"/>
        <v>88.865431280519147</v>
      </c>
      <c r="GN65" s="54">
        <f t="shared" si="573"/>
        <v>89.331540058669944</v>
      </c>
      <c r="GO65" s="54">
        <f t="shared" si="573"/>
        <v>89.797648836820741</v>
      </c>
      <c r="GP65" s="54">
        <f t="shared" si="573"/>
        <v>90.263757614971539</v>
      </c>
      <c r="GQ65" s="54">
        <f t="shared" si="573"/>
        <v>90.729866393122336</v>
      </c>
      <c r="GR65" s="54">
        <f t="shared" si="573"/>
        <v>91.195975171273133</v>
      </c>
    </row>
    <row r="66" spans="1:200" x14ac:dyDescent="0.25">
      <c r="A66" s="30" t="s">
        <v>71</v>
      </c>
      <c r="B66" s="54">
        <f t="shared" si="502"/>
        <v>0.48355388322834314</v>
      </c>
      <c r="C66" s="54">
        <f t="shared" si="557"/>
        <v>0.48355388322834314</v>
      </c>
      <c r="D66" s="54">
        <f t="shared" si="557"/>
        <v>0.48355388322834314</v>
      </c>
      <c r="E66" s="54">
        <f t="shared" si="557"/>
        <v>0.48355388322834314</v>
      </c>
      <c r="F66" s="54">
        <f t="shared" si="557"/>
        <v>0.48355388322834314</v>
      </c>
      <c r="G66" s="54">
        <f t="shared" si="557"/>
        <v>0.48355388322834314</v>
      </c>
      <c r="H66" s="68">
        <f>VLOOKUP(H$49,Data_Enersys_VRLA!$A$381:$E$400,5)</f>
        <v>0.48355388322834314</v>
      </c>
      <c r="I66" s="68">
        <f>VLOOKUP(I$49,Data_Enersys_VRLA!$A$381:$E$400,5)</f>
        <v>0.62551271534044295</v>
      </c>
      <c r="J66" s="68">
        <f>VLOOKUP(J$49,Data_Enersys_VRLA!$A$381:$E$400,5)</f>
        <v>0.75627334942308322</v>
      </c>
      <c r="K66" s="69">
        <f t="shared" si="503"/>
        <v>0.93731825288695969</v>
      </c>
      <c r="L66" s="68">
        <f>VLOOKUP(L$49,Data_Enersys_VRLA!$A$381:$E$400,5)</f>
        <v>1.1183631563508361</v>
      </c>
      <c r="M66" s="69">
        <f t="shared" si="504"/>
        <v>1.3375659036092922</v>
      </c>
      <c r="N66" s="69">
        <f t="shared" si="505"/>
        <v>1.5567686508677483</v>
      </c>
      <c r="O66" s="68">
        <f>VLOOKUP(O$49,Data_Enersys_VRLA!$A$381:$E$400,5)</f>
        <v>1.7759713981262044</v>
      </c>
      <c r="P66" s="54">
        <f t="shared" si="506"/>
        <v>2.9454878240243132</v>
      </c>
      <c r="Q66" s="68">
        <f>VLOOKUP(Q$49,Data_Enersys_VRLA!$A$381:$E$400,5)</f>
        <v>4.1150042499224222</v>
      </c>
      <c r="R66" s="68">
        <f>VLOOKUP(R$49,Data_Enersys_VRLA!$A$381:$E$400,5)</f>
        <v>6.3146997929606616</v>
      </c>
      <c r="S66" s="54">
        <f t="shared" si="507"/>
        <v>6.8409247757073839</v>
      </c>
      <c r="T66" s="68">
        <f>VLOOKUP(T$49,Data_Enersys_VRLA!$A$381:$E$400,5)</f>
        <v>7.3671497584541052</v>
      </c>
      <c r="U66" s="54">
        <f t="shared" si="508"/>
        <v>7.8846768076017089</v>
      </c>
      <c r="V66" s="68">
        <f>VLOOKUP(V$49,Data_Enersys_VRLA!$A$381:$E$400,5)</f>
        <v>8.4022038567493116</v>
      </c>
      <c r="W66" s="54">
        <f t="shared" si="509"/>
        <v>8.7253847182995976</v>
      </c>
      <c r="X66" s="68">
        <f>VLOOKUP(X$49,Data_Enersys_VRLA!$A$381:$E$400,5)</f>
        <v>9.0485655798498836</v>
      </c>
      <c r="Y66" s="54">
        <f t="shared" si="510"/>
        <v>9.5462366867416275</v>
      </c>
      <c r="Z66" s="68">
        <f>VLOOKUP(Z$49,Data_Enersys_VRLA!$A$381:$E$400,5)</f>
        <v>10.043907793633371</v>
      </c>
      <c r="AA66" s="54">
        <f t="shared" si="511"/>
        <v>10.534586561484748</v>
      </c>
      <c r="AB66" s="68">
        <f>VLOOKUP(AB$49,Data_Enersys_VRLA!$A$381:$E$400,5)</f>
        <v>11.025265329336122</v>
      </c>
      <c r="AC66" s="54">
        <f t="shared" si="512"/>
        <v>11.491374107486918</v>
      </c>
      <c r="AD66" s="54">
        <f t="shared" si="513"/>
        <v>11.957482885637713</v>
      </c>
      <c r="AE66" s="54">
        <f t="shared" si="514"/>
        <v>12.423591663788509</v>
      </c>
      <c r="AF66" s="54">
        <f t="shared" si="515"/>
        <v>12.889700441939304</v>
      </c>
      <c r="AG66" s="54">
        <f t="shared" si="516"/>
        <v>13.355809220090098</v>
      </c>
      <c r="AH66" s="54">
        <f t="shared" si="517"/>
        <v>13.821917998240895</v>
      </c>
      <c r="AI66" s="54">
        <f t="shared" si="518"/>
        <v>14.288026776391689</v>
      </c>
      <c r="AJ66" s="54">
        <f t="shared" si="519"/>
        <v>14.754135554542485</v>
      </c>
      <c r="AK66" s="54">
        <f t="shared" si="520"/>
        <v>15.22024433269328</v>
      </c>
      <c r="AL66" s="54">
        <f t="shared" si="521"/>
        <v>15.686353110844076</v>
      </c>
      <c r="AM66" s="54">
        <f t="shared" si="522"/>
        <v>16.152461888994871</v>
      </c>
      <c r="AN66" s="54">
        <f t="shared" si="523"/>
        <v>16.618570667145669</v>
      </c>
      <c r="AO66" s="54">
        <f t="shared" si="524"/>
        <v>17.084679445296462</v>
      </c>
      <c r="AP66" s="54">
        <f t="shared" si="525"/>
        <v>17.550788223447256</v>
      </c>
      <c r="AQ66" s="54">
        <f t="shared" si="526"/>
        <v>18.016897001598053</v>
      </c>
      <c r="AR66" s="54">
        <f t="shared" si="527"/>
        <v>18.483005779748847</v>
      </c>
      <c r="AS66" s="54">
        <f t="shared" si="528"/>
        <v>18.949114557899644</v>
      </c>
      <c r="AT66" s="54">
        <f t="shared" si="529"/>
        <v>19.415223336050438</v>
      </c>
      <c r="AU66" s="54">
        <f t="shared" si="530"/>
        <v>19.881332114201236</v>
      </c>
      <c r="AV66" s="68">
        <f>VLOOKUP(AV$49,Data_Enersys_VRLA!$A$381:$E$400,5)</f>
        <v>20.347440892352029</v>
      </c>
      <c r="AW66" s="54">
        <f t="shared" ref="AW66:DH66" si="574">AV66+($AV66-$AU66)</f>
        <v>20.813549670502823</v>
      </c>
      <c r="AX66" s="54">
        <f t="shared" si="574"/>
        <v>21.279658448653617</v>
      </c>
      <c r="AY66" s="54">
        <f t="shared" si="574"/>
        <v>21.745767226804411</v>
      </c>
      <c r="AZ66" s="54">
        <f t="shared" si="574"/>
        <v>22.211876004955204</v>
      </c>
      <c r="BA66" s="54">
        <f t="shared" si="574"/>
        <v>22.677984783105998</v>
      </c>
      <c r="BB66" s="54">
        <f t="shared" si="574"/>
        <v>23.144093561256792</v>
      </c>
      <c r="BC66" s="54">
        <f t="shared" si="574"/>
        <v>23.610202339407586</v>
      </c>
      <c r="BD66" s="54">
        <f t="shared" si="574"/>
        <v>24.076311117558379</v>
      </c>
      <c r="BE66" s="54">
        <f t="shared" si="574"/>
        <v>24.542419895709173</v>
      </c>
      <c r="BF66" s="54">
        <f t="shared" si="574"/>
        <v>25.008528673859967</v>
      </c>
      <c r="BG66" s="54">
        <f t="shared" si="574"/>
        <v>25.474637452010761</v>
      </c>
      <c r="BH66" s="54">
        <f t="shared" si="574"/>
        <v>25.940746230161555</v>
      </c>
      <c r="BI66" s="54">
        <f t="shared" si="574"/>
        <v>26.406855008312348</v>
      </c>
      <c r="BJ66" s="54">
        <f t="shared" si="574"/>
        <v>26.872963786463142</v>
      </c>
      <c r="BK66" s="54">
        <f t="shared" si="574"/>
        <v>27.339072564613936</v>
      </c>
      <c r="BL66" s="54">
        <f t="shared" si="574"/>
        <v>27.80518134276473</v>
      </c>
      <c r="BM66" s="54">
        <f t="shared" si="574"/>
        <v>28.271290120915523</v>
      </c>
      <c r="BN66" s="54">
        <f t="shared" si="574"/>
        <v>28.737398899066317</v>
      </c>
      <c r="BO66" s="54">
        <f t="shared" si="574"/>
        <v>29.203507677217111</v>
      </c>
      <c r="BP66" s="54">
        <f t="shared" si="574"/>
        <v>29.669616455367905</v>
      </c>
      <c r="BQ66" s="54">
        <f t="shared" si="574"/>
        <v>30.135725233518698</v>
      </c>
      <c r="BR66" s="54">
        <f t="shared" si="574"/>
        <v>30.601834011669492</v>
      </c>
      <c r="BS66" s="54">
        <f t="shared" si="574"/>
        <v>31.067942789820286</v>
      </c>
      <c r="BT66" s="54">
        <f t="shared" si="574"/>
        <v>31.53405156797108</v>
      </c>
      <c r="BU66" s="54">
        <f t="shared" si="574"/>
        <v>32.000160346121874</v>
      </c>
      <c r="BV66" s="54">
        <f t="shared" si="574"/>
        <v>32.466269124272671</v>
      </c>
      <c r="BW66" s="54">
        <f t="shared" si="574"/>
        <v>32.932377902423468</v>
      </c>
      <c r="BX66" s="54">
        <f t="shared" si="574"/>
        <v>33.398486680574266</v>
      </c>
      <c r="BY66" s="54">
        <f t="shared" si="574"/>
        <v>33.864595458725063</v>
      </c>
      <c r="BZ66" s="54">
        <f t="shared" si="574"/>
        <v>34.33070423687586</v>
      </c>
      <c r="CA66" s="54">
        <f t="shared" si="574"/>
        <v>34.796813015026657</v>
      </c>
      <c r="CB66" s="54">
        <f t="shared" si="574"/>
        <v>35.262921793177455</v>
      </c>
      <c r="CC66" s="54">
        <f t="shared" si="574"/>
        <v>35.729030571328252</v>
      </c>
      <c r="CD66" s="54">
        <f t="shared" si="574"/>
        <v>36.195139349479049</v>
      </c>
      <c r="CE66" s="54">
        <f t="shared" si="574"/>
        <v>36.661248127629847</v>
      </c>
      <c r="CF66" s="54">
        <f t="shared" si="574"/>
        <v>37.127356905780644</v>
      </c>
      <c r="CG66" s="54">
        <f t="shared" si="574"/>
        <v>37.593465683931441</v>
      </c>
      <c r="CH66" s="54">
        <f t="shared" si="574"/>
        <v>38.059574462082239</v>
      </c>
      <c r="CI66" s="54">
        <f t="shared" si="574"/>
        <v>38.525683240233036</v>
      </c>
      <c r="CJ66" s="54">
        <f t="shared" si="574"/>
        <v>38.991792018383833</v>
      </c>
      <c r="CK66" s="54">
        <f t="shared" si="574"/>
        <v>39.457900796534631</v>
      </c>
      <c r="CL66" s="54">
        <f t="shared" si="574"/>
        <v>39.924009574685428</v>
      </c>
      <c r="CM66" s="54">
        <f t="shared" si="574"/>
        <v>40.390118352836225</v>
      </c>
      <c r="CN66" s="54">
        <f t="shared" si="574"/>
        <v>40.856227130987023</v>
      </c>
      <c r="CO66" s="54">
        <f t="shared" si="574"/>
        <v>41.32233590913782</v>
      </c>
      <c r="CP66" s="54">
        <f t="shared" si="574"/>
        <v>41.788444687288617</v>
      </c>
      <c r="CQ66" s="54">
        <f t="shared" si="574"/>
        <v>42.254553465439415</v>
      </c>
      <c r="CR66" s="54">
        <f t="shared" si="574"/>
        <v>42.720662243590212</v>
      </c>
      <c r="CS66" s="54">
        <f t="shared" si="574"/>
        <v>43.186771021741009</v>
      </c>
      <c r="CT66" s="54">
        <f t="shared" si="574"/>
        <v>43.652879799891807</v>
      </c>
      <c r="CU66" s="54">
        <f t="shared" si="574"/>
        <v>44.118988578042604</v>
      </c>
      <c r="CV66" s="54">
        <f t="shared" si="574"/>
        <v>44.585097356193401</v>
      </c>
      <c r="CW66" s="54">
        <f t="shared" si="574"/>
        <v>45.051206134344199</v>
      </c>
      <c r="CX66" s="54">
        <f t="shared" si="574"/>
        <v>45.517314912494996</v>
      </c>
      <c r="CY66" s="54">
        <f t="shared" si="574"/>
        <v>45.983423690645793</v>
      </c>
      <c r="CZ66" s="54">
        <f t="shared" si="574"/>
        <v>46.44953246879659</v>
      </c>
      <c r="DA66" s="54">
        <f t="shared" si="574"/>
        <v>46.915641246947388</v>
      </c>
      <c r="DB66" s="54">
        <f t="shared" si="574"/>
        <v>47.381750025098185</v>
      </c>
      <c r="DC66" s="54">
        <f t="shared" si="574"/>
        <v>47.847858803248982</v>
      </c>
      <c r="DD66" s="54">
        <f t="shared" si="574"/>
        <v>48.31396758139978</v>
      </c>
      <c r="DE66" s="54">
        <f t="shared" si="574"/>
        <v>48.780076359550577</v>
      </c>
      <c r="DF66" s="54">
        <f t="shared" si="574"/>
        <v>49.246185137701374</v>
      </c>
      <c r="DG66" s="54">
        <f t="shared" si="574"/>
        <v>49.712293915852172</v>
      </c>
      <c r="DH66" s="54">
        <f t="shared" si="574"/>
        <v>50.178402694002969</v>
      </c>
      <c r="DI66" s="54">
        <f t="shared" ref="DI66:FT66" si="575">DH66+($AV66-$AU66)</f>
        <v>50.644511472153766</v>
      </c>
      <c r="DJ66" s="54">
        <f t="shared" si="575"/>
        <v>51.110620250304564</v>
      </c>
      <c r="DK66" s="54">
        <f t="shared" si="575"/>
        <v>51.576729028455361</v>
      </c>
      <c r="DL66" s="54">
        <f t="shared" si="575"/>
        <v>52.042837806606158</v>
      </c>
      <c r="DM66" s="54">
        <f t="shared" si="575"/>
        <v>52.508946584756956</v>
      </c>
      <c r="DN66" s="54">
        <f t="shared" si="575"/>
        <v>52.975055362907753</v>
      </c>
      <c r="DO66" s="54">
        <f t="shared" si="575"/>
        <v>53.44116414105855</v>
      </c>
      <c r="DP66" s="54">
        <f t="shared" si="575"/>
        <v>53.907272919209348</v>
      </c>
      <c r="DQ66" s="54">
        <f t="shared" si="575"/>
        <v>54.373381697360145</v>
      </c>
      <c r="DR66" s="54">
        <f t="shared" si="575"/>
        <v>54.839490475510942</v>
      </c>
      <c r="DS66" s="54">
        <f t="shared" si="575"/>
        <v>55.30559925366174</v>
      </c>
      <c r="DT66" s="54">
        <f t="shared" si="575"/>
        <v>55.771708031812537</v>
      </c>
      <c r="DU66" s="54">
        <f t="shared" si="575"/>
        <v>56.237816809963334</v>
      </c>
      <c r="DV66" s="54">
        <f t="shared" si="575"/>
        <v>56.703925588114132</v>
      </c>
      <c r="DW66" s="54">
        <f t="shared" si="575"/>
        <v>57.170034366264929</v>
      </c>
      <c r="DX66" s="54">
        <f t="shared" si="575"/>
        <v>57.636143144415726</v>
      </c>
      <c r="DY66" s="54">
        <f t="shared" si="575"/>
        <v>58.102251922566523</v>
      </c>
      <c r="DZ66" s="54">
        <f t="shared" si="575"/>
        <v>58.568360700717321</v>
      </c>
      <c r="EA66" s="54">
        <f t="shared" si="575"/>
        <v>59.034469478868118</v>
      </c>
      <c r="EB66" s="54">
        <f t="shared" si="575"/>
        <v>59.500578257018915</v>
      </c>
      <c r="EC66" s="54">
        <f t="shared" si="575"/>
        <v>59.966687035169713</v>
      </c>
      <c r="ED66" s="54">
        <f t="shared" si="575"/>
        <v>60.43279581332051</v>
      </c>
      <c r="EE66" s="54">
        <f t="shared" si="575"/>
        <v>60.898904591471307</v>
      </c>
      <c r="EF66" s="54">
        <f t="shared" si="575"/>
        <v>61.365013369622105</v>
      </c>
      <c r="EG66" s="54">
        <f t="shared" si="575"/>
        <v>61.831122147772902</v>
      </c>
      <c r="EH66" s="54">
        <f t="shared" si="575"/>
        <v>62.297230925923699</v>
      </c>
      <c r="EI66" s="54">
        <f t="shared" si="575"/>
        <v>62.763339704074497</v>
      </c>
      <c r="EJ66" s="54">
        <f t="shared" si="575"/>
        <v>63.229448482225294</v>
      </c>
      <c r="EK66" s="54">
        <f t="shared" si="575"/>
        <v>63.695557260376091</v>
      </c>
      <c r="EL66" s="54">
        <f t="shared" si="575"/>
        <v>64.161666038526889</v>
      </c>
      <c r="EM66" s="54">
        <f t="shared" si="575"/>
        <v>64.627774816677686</v>
      </c>
      <c r="EN66" s="54">
        <f t="shared" si="575"/>
        <v>65.093883594828483</v>
      </c>
      <c r="EO66" s="54">
        <f t="shared" si="575"/>
        <v>65.559992372979281</v>
      </c>
      <c r="EP66" s="54">
        <f t="shared" si="575"/>
        <v>66.026101151130078</v>
      </c>
      <c r="EQ66" s="54">
        <f t="shared" si="575"/>
        <v>66.492209929280875</v>
      </c>
      <c r="ER66" s="54">
        <f t="shared" si="575"/>
        <v>66.958318707431673</v>
      </c>
      <c r="ES66" s="54">
        <f t="shared" si="575"/>
        <v>67.42442748558247</v>
      </c>
      <c r="ET66" s="54">
        <f t="shared" si="575"/>
        <v>67.890536263733267</v>
      </c>
      <c r="EU66" s="54">
        <f t="shared" si="575"/>
        <v>68.356645041884065</v>
      </c>
      <c r="EV66" s="54">
        <f t="shared" si="575"/>
        <v>68.822753820034862</v>
      </c>
      <c r="EW66" s="54">
        <f t="shared" si="575"/>
        <v>69.288862598185659</v>
      </c>
      <c r="EX66" s="54">
        <f t="shared" si="575"/>
        <v>69.754971376336457</v>
      </c>
      <c r="EY66" s="54">
        <f t="shared" si="575"/>
        <v>70.221080154487254</v>
      </c>
      <c r="EZ66" s="54">
        <f t="shared" si="575"/>
        <v>70.687188932638051</v>
      </c>
      <c r="FA66" s="54">
        <f t="shared" si="575"/>
        <v>71.153297710788848</v>
      </c>
      <c r="FB66" s="54">
        <f t="shared" si="575"/>
        <v>71.619406488939646</v>
      </c>
      <c r="FC66" s="54">
        <f t="shared" si="575"/>
        <v>72.085515267090443</v>
      </c>
      <c r="FD66" s="54">
        <f t="shared" si="575"/>
        <v>72.55162404524124</v>
      </c>
      <c r="FE66" s="54">
        <f t="shared" si="575"/>
        <v>73.017732823392038</v>
      </c>
      <c r="FF66" s="54">
        <f t="shared" si="575"/>
        <v>73.483841601542835</v>
      </c>
      <c r="FG66" s="54">
        <f t="shared" si="575"/>
        <v>73.949950379693632</v>
      </c>
      <c r="FH66" s="54">
        <f t="shared" si="575"/>
        <v>74.41605915784443</v>
      </c>
      <c r="FI66" s="54">
        <f t="shared" si="575"/>
        <v>74.882167935995227</v>
      </c>
      <c r="FJ66" s="54">
        <f t="shared" si="575"/>
        <v>75.348276714146024</v>
      </c>
      <c r="FK66" s="54">
        <f t="shared" si="575"/>
        <v>75.814385492296822</v>
      </c>
      <c r="FL66" s="54">
        <f t="shared" si="575"/>
        <v>76.280494270447619</v>
      </c>
      <c r="FM66" s="54">
        <f t="shared" si="575"/>
        <v>76.746603048598416</v>
      </c>
      <c r="FN66" s="54">
        <f t="shared" si="575"/>
        <v>77.212711826749214</v>
      </c>
      <c r="FO66" s="54">
        <f t="shared" si="575"/>
        <v>77.678820604900011</v>
      </c>
      <c r="FP66" s="54">
        <f t="shared" si="575"/>
        <v>78.144929383050808</v>
      </c>
      <c r="FQ66" s="54">
        <f t="shared" si="575"/>
        <v>78.611038161201606</v>
      </c>
      <c r="FR66" s="54">
        <f t="shared" si="575"/>
        <v>79.077146939352403</v>
      </c>
      <c r="FS66" s="54">
        <f t="shared" si="575"/>
        <v>79.5432557175032</v>
      </c>
      <c r="FT66" s="54">
        <f t="shared" si="575"/>
        <v>80.009364495653998</v>
      </c>
      <c r="FU66" s="54">
        <f t="shared" ref="FU66:GR66" si="576">FT66+($AV66-$AU66)</f>
        <v>80.475473273804795</v>
      </c>
      <c r="FV66" s="54">
        <f t="shared" si="576"/>
        <v>80.941582051955592</v>
      </c>
      <c r="FW66" s="54">
        <f t="shared" si="576"/>
        <v>81.40769083010639</v>
      </c>
      <c r="FX66" s="54">
        <f t="shared" si="576"/>
        <v>81.873799608257187</v>
      </c>
      <c r="FY66" s="54">
        <f t="shared" si="576"/>
        <v>82.339908386407984</v>
      </c>
      <c r="FZ66" s="54">
        <f t="shared" si="576"/>
        <v>82.806017164558781</v>
      </c>
      <c r="GA66" s="54">
        <f t="shared" si="576"/>
        <v>83.272125942709579</v>
      </c>
      <c r="GB66" s="54">
        <f t="shared" si="576"/>
        <v>83.738234720860376</v>
      </c>
      <c r="GC66" s="54">
        <f t="shared" si="576"/>
        <v>84.204343499011173</v>
      </c>
      <c r="GD66" s="54">
        <f t="shared" si="576"/>
        <v>84.670452277161971</v>
      </c>
      <c r="GE66" s="54">
        <f t="shared" si="576"/>
        <v>85.136561055312768</v>
      </c>
      <c r="GF66" s="54">
        <f t="shared" si="576"/>
        <v>85.602669833463565</v>
      </c>
      <c r="GG66" s="54">
        <f t="shared" si="576"/>
        <v>86.068778611614363</v>
      </c>
      <c r="GH66" s="54">
        <f t="shared" si="576"/>
        <v>86.53488738976516</v>
      </c>
      <c r="GI66" s="54">
        <f t="shared" si="576"/>
        <v>87.000996167915957</v>
      </c>
      <c r="GJ66" s="54">
        <f t="shared" si="576"/>
        <v>87.467104946066755</v>
      </c>
      <c r="GK66" s="54">
        <f t="shared" si="576"/>
        <v>87.933213724217552</v>
      </c>
      <c r="GL66" s="54">
        <f t="shared" si="576"/>
        <v>88.399322502368349</v>
      </c>
      <c r="GM66" s="54">
        <f t="shared" si="576"/>
        <v>88.865431280519147</v>
      </c>
      <c r="GN66" s="54">
        <f t="shared" si="576"/>
        <v>89.331540058669944</v>
      </c>
      <c r="GO66" s="54">
        <f t="shared" si="576"/>
        <v>89.797648836820741</v>
      </c>
      <c r="GP66" s="54">
        <f t="shared" si="576"/>
        <v>90.263757614971539</v>
      </c>
      <c r="GQ66" s="54">
        <f t="shared" si="576"/>
        <v>90.729866393122336</v>
      </c>
      <c r="GR66" s="54">
        <f t="shared" si="576"/>
        <v>91.195975171273133</v>
      </c>
    </row>
  </sheetData>
  <sortState ref="A1:GR38">
    <sortCondition ref="A23"/>
  </sortState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39"/>
  <sheetViews>
    <sheetView workbookViewId="0">
      <selection activeCell="C75" sqref="C75"/>
    </sheetView>
  </sheetViews>
  <sheetFormatPr defaultColWidth="9.109375" defaultRowHeight="13.2" x14ac:dyDescent="0.25"/>
  <cols>
    <col min="1" max="6" width="12.6640625" style="2" customWidth="1"/>
    <col min="7" max="16384" width="9.109375" style="2"/>
  </cols>
  <sheetData>
    <row r="1" spans="1:13" x14ac:dyDescent="0.25">
      <c r="A1" s="88" t="s">
        <v>84</v>
      </c>
      <c r="B1" s="88"/>
      <c r="C1" s="88"/>
      <c r="D1" s="88"/>
      <c r="E1" s="88"/>
      <c r="F1" s="89"/>
    </row>
    <row r="2" spans="1:13" ht="15.75" customHeight="1" x14ac:dyDescent="0.25">
      <c r="A2" s="37" t="s">
        <v>5</v>
      </c>
      <c r="B2" s="49">
        <v>100</v>
      </c>
      <c r="C2" s="37" t="s">
        <v>85</v>
      </c>
      <c r="D2" s="50" t="s">
        <v>50</v>
      </c>
      <c r="E2" s="37" t="s">
        <v>86</v>
      </c>
      <c r="F2" s="51" t="s">
        <v>48</v>
      </c>
    </row>
    <row r="3" spans="1:13" ht="12.75" customHeight="1" x14ac:dyDescent="0.25">
      <c r="A3" s="83" t="s">
        <v>4</v>
      </c>
      <c r="B3" s="85" t="s">
        <v>49</v>
      </c>
      <c r="C3" s="85" t="s">
        <v>89</v>
      </c>
      <c r="D3" s="85" t="s">
        <v>46</v>
      </c>
      <c r="E3" s="83" t="s">
        <v>45</v>
      </c>
      <c r="F3" s="83"/>
      <c r="K3" s="85" t="s">
        <v>88</v>
      </c>
      <c r="L3" s="85" t="s">
        <v>47</v>
      </c>
      <c r="M3" s="85" t="s">
        <v>87</v>
      </c>
    </row>
    <row r="4" spans="1:13" ht="27" customHeight="1" x14ac:dyDescent="0.25">
      <c r="A4" s="90"/>
      <c r="B4" s="86"/>
      <c r="C4" s="87"/>
      <c r="D4" s="87"/>
      <c r="E4" s="84"/>
      <c r="F4" s="84"/>
      <c r="K4" s="87"/>
      <c r="L4" s="87"/>
      <c r="M4" s="87"/>
    </row>
    <row r="5" spans="1:13" x14ac:dyDescent="0.25">
      <c r="A5" s="52">
        <v>0</v>
      </c>
      <c r="B5" s="53"/>
      <c r="C5" s="54"/>
      <c r="D5" s="54"/>
      <c r="E5" s="54"/>
      <c r="F5" s="54"/>
      <c r="H5" s="55"/>
      <c r="K5" s="54"/>
      <c r="L5" s="54"/>
      <c r="M5" s="56"/>
    </row>
    <row r="6" spans="1:13" x14ac:dyDescent="0.25">
      <c r="A6" s="52">
        <v>8.3333333333333329E-2</v>
      </c>
      <c r="B6" s="53">
        <v>252.4</v>
      </c>
      <c r="C6" s="54">
        <f>$B$2/($B6*$K6)</f>
        <v>0.39619651347068147</v>
      </c>
      <c r="D6" s="54">
        <f>$B$2/($B6*L6)</f>
        <v>0.43111698963077416</v>
      </c>
      <c r="E6" s="54">
        <f>$B$2/($B6*M6)</f>
        <v>0.51926148554479878</v>
      </c>
      <c r="F6" s="54"/>
      <c r="K6" s="54">
        <v>1</v>
      </c>
      <c r="L6" s="54">
        <v>0.91900000000000004</v>
      </c>
      <c r="M6" s="54">
        <v>0.76300000000000001</v>
      </c>
    </row>
    <row r="7" spans="1:13" x14ac:dyDescent="0.25">
      <c r="A7" s="52">
        <v>0.16666666666666666</v>
      </c>
      <c r="B7" s="53">
        <v>196</v>
      </c>
      <c r="C7" s="54">
        <f t="shared" ref="C7:C25" si="0">$B$2/($B7*$K7)</f>
        <v>0.51020408163265307</v>
      </c>
      <c r="D7" s="54">
        <f t="shared" ref="D7:D25" si="1">$B$2/($B7*L7)</f>
        <v>0.54684253122470849</v>
      </c>
      <c r="E7" s="54">
        <f t="shared" ref="E7:E25" si="2">$B$2/($B7*M7)</f>
        <v>0.64176614041843139</v>
      </c>
      <c r="F7" s="54"/>
      <c r="K7" s="54">
        <v>1</v>
      </c>
      <c r="L7" s="54">
        <v>0.93300000000000005</v>
      </c>
      <c r="M7" s="54">
        <v>0.79500000000000004</v>
      </c>
    </row>
    <row r="8" spans="1:13" x14ac:dyDescent="0.25">
      <c r="A8" s="52">
        <v>0.25</v>
      </c>
      <c r="B8" s="53">
        <v>161.4</v>
      </c>
      <c r="C8" s="54">
        <f t="shared" si="0"/>
        <v>0.61957868649318459</v>
      </c>
      <c r="D8" s="54">
        <f t="shared" si="1"/>
        <v>0.65912626222679216</v>
      </c>
      <c r="E8" s="54">
        <f t="shared" si="2"/>
        <v>0.76302793903101551</v>
      </c>
      <c r="F8" s="54"/>
      <c r="K8" s="54">
        <v>1</v>
      </c>
      <c r="L8" s="54">
        <v>0.94</v>
      </c>
      <c r="M8" s="54">
        <v>0.81200000000000006</v>
      </c>
    </row>
    <row r="9" spans="1:13" x14ac:dyDescent="0.25">
      <c r="A9" s="52">
        <v>0.33333333333333331</v>
      </c>
      <c r="B9" s="53">
        <v>138</v>
      </c>
      <c r="C9" s="54">
        <f t="shared" si="0"/>
        <v>0.72463768115942029</v>
      </c>
      <c r="D9" s="54">
        <f t="shared" si="1"/>
        <v>0.76762466224514869</v>
      </c>
      <c r="E9" s="54">
        <f t="shared" si="2"/>
        <v>0.87941466160123827</v>
      </c>
      <c r="F9" s="54"/>
      <c r="K9" s="54">
        <v>1</v>
      </c>
      <c r="L9" s="54">
        <v>0.94399999999999995</v>
      </c>
      <c r="M9" s="54">
        <v>0.82399999999999995</v>
      </c>
    </row>
    <row r="10" spans="1:13" x14ac:dyDescent="0.25">
      <c r="A10" s="52">
        <v>0.41666666666666669</v>
      </c>
      <c r="B10" s="57">
        <v>120.5</v>
      </c>
      <c r="C10" s="54">
        <f t="shared" si="0"/>
        <v>0.82987551867219922</v>
      </c>
      <c r="D10" s="54">
        <f t="shared" si="1"/>
        <v>0.87539611674282614</v>
      </c>
      <c r="E10" s="54">
        <f t="shared" si="2"/>
        <v>0.99624912205546123</v>
      </c>
      <c r="F10" s="54"/>
      <c r="K10" s="54">
        <v>1</v>
      </c>
      <c r="L10" s="54">
        <v>0.94799999999999995</v>
      </c>
      <c r="M10" s="54">
        <v>0.83299999999999996</v>
      </c>
    </row>
    <row r="11" spans="1:13" x14ac:dyDescent="0.25">
      <c r="A11" s="52">
        <v>0.5</v>
      </c>
      <c r="B11" s="53">
        <v>108.1</v>
      </c>
      <c r="C11" s="54">
        <f t="shared" si="0"/>
        <v>0.92506938020351526</v>
      </c>
      <c r="D11" s="54">
        <f t="shared" si="1"/>
        <v>0.97375724231948979</v>
      </c>
      <c r="E11" s="54">
        <f t="shared" si="2"/>
        <v>1.1012730716708516</v>
      </c>
      <c r="F11" s="54"/>
      <c r="K11" s="54">
        <v>1</v>
      </c>
      <c r="L11" s="54">
        <v>0.95</v>
      </c>
      <c r="M11" s="54">
        <v>0.84</v>
      </c>
    </row>
    <row r="12" spans="1:13" x14ac:dyDescent="0.25">
      <c r="A12" s="52">
        <v>0.58333333333333337</v>
      </c>
      <c r="B12" s="53">
        <v>97.5</v>
      </c>
      <c r="C12" s="54">
        <f t="shared" si="0"/>
        <v>1.0256410256410255</v>
      </c>
      <c r="D12" s="54">
        <f t="shared" si="1"/>
        <v>1.076223531627519</v>
      </c>
      <c r="E12" s="54">
        <f t="shared" si="2"/>
        <v>1.2137763617053559</v>
      </c>
      <c r="F12" s="54"/>
      <c r="K12" s="54">
        <v>1</v>
      </c>
      <c r="L12" s="54">
        <v>0.95299999999999996</v>
      </c>
      <c r="M12" s="54">
        <v>0.84499999999999997</v>
      </c>
    </row>
    <row r="13" spans="1:13" x14ac:dyDescent="0.25">
      <c r="A13" s="52">
        <v>0.66666666666666663</v>
      </c>
      <c r="B13" s="53">
        <v>88.9</v>
      </c>
      <c r="C13" s="54">
        <f t="shared" si="0"/>
        <v>1.124859392575928</v>
      </c>
      <c r="D13" s="54">
        <f t="shared" si="1"/>
        <v>1.1790978957818952</v>
      </c>
      <c r="E13" s="54">
        <f t="shared" si="2"/>
        <v>1.3233639912657977</v>
      </c>
      <c r="F13" s="54"/>
      <c r="K13" s="54">
        <v>1</v>
      </c>
      <c r="L13" s="54">
        <v>0.95399999999999996</v>
      </c>
      <c r="M13" s="54">
        <v>0.85</v>
      </c>
    </row>
    <row r="14" spans="1:13" x14ac:dyDescent="0.25">
      <c r="A14" s="52">
        <v>0.75</v>
      </c>
      <c r="B14" s="53">
        <v>82.5</v>
      </c>
      <c r="C14" s="54">
        <f t="shared" si="0"/>
        <v>1.2121212121212122</v>
      </c>
      <c r="D14" s="54">
        <f t="shared" si="1"/>
        <v>1.2679092177000129</v>
      </c>
      <c r="E14" s="54">
        <f t="shared" si="2"/>
        <v>1.4193456816407637</v>
      </c>
      <c r="F14" s="54"/>
      <c r="K14" s="54">
        <v>1</v>
      </c>
      <c r="L14" s="54">
        <v>0.95599999999999996</v>
      </c>
      <c r="M14" s="54">
        <v>0.85399999999999998</v>
      </c>
    </row>
    <row r="15" spans="1:13" x14ac:dyDescent="0.25">
      <c r="A15" s="52">
        <v>1</v>
      </c>
      <c r="B15" s="53">
        <v>67.2</v>
      </c>
      <c r="C15" s="54">
        <f t="shared" si="0"/>
        <v>1.4880952380952381</v>
      </c>
      <c r="D15" s="54">
        <f t="shared" si="1"/>
        <v>1.5517155767416455</v>
      </c>
      <c r="E15" s="54">
        <f t="shared" si="2"/>
        <v>1.7243282017326049</v>
      </c>
      <c r="F15" s="54"/>
      <c r="K15" s="54">
        <v>1</v>
      </c>
      <c r="L15" s="54">
        <v>0.95899999999999996</v>
      </c>
      <c r="M15" s="54">
        <v>0.86299999999999999</v>
      </c>
    </row>
    <row r="16" spans="1:13" x14ac:dyDescent="0.25">
      <c r="A16" s="52">
        <v>2</v>
      </c>
      <c r="B16" s="53">
        <v>39.4</v>
      </c>
      <c r="C16" s="54">
        <f t="shared" si="0"/>
        <v>2.5380710659898478</v>
      </c>
      <c r="D16" s="54">
        <f t="shared" si="1"/>
        <v>2.6246856938881571</v>
      </c>
      <c r="E16" s="54">
        <f t="shared" si="2"/>
        <v>2.8711211153731311</v>
      </c>
      <c r="F16" s="54"/>
      <c r="K16" s="54">
        <v>1</v>
      </c>
      <c r="L16" s="54">
        <v>0.96699999999999997</v>
      </c>
      <c r="M16" s="54">
        <v>0.88400000000000001</v>
      </c>
    </row>
    <row r="17" spans="1:13" x14ac:dyDescent="0.25">
      <c r="A17" s="52">
        <v>3</v>
      </c>
      <c r="B17" s="53">
        <v>28.2</v>
      </c>
      <c r="C17" s="54">
        <f t="shared" si="0"/>
        <v>3.5460992907801421</v>
      </c>
      <c r="D17" s="54">
        <f t="shared" si="1"/>
        <v>3.655772464721796</v>
      </c>
      <c r="E17" s="54">
        <f t="shared" si="2"/>
        <v>3.9709958463383446</v>
      </c>
      <c r="F17" s="54"/>
      <c r="K17" s="54">
        <v>1</v>
      </c>
      <c r="L17" s="54">
        <v>0.97</v>
      </c>
      <c r="M17" s="54">
        <v>0.89300000000000002</v>
      </c>
    </row>
    <row r="18" spans="1:13" x14ac:dyDescent="0.25">
      <c r="A18" s="52">
        <v>4</v>
      </c>
      <c r="B18" s="53">
        <v>22.1</v>
      </c>
      <c r="C18" s="54">
        <f t="shared" si="0"/>
        <v>4.5248868778280542</v>
      </c>
      <c r="D18" s="54">
        <f t="shared" si="1"/>
        <v>4.655233413403348</v>
      </c>
      <c r="E18" s="54">
        <f t="shared" si="2"/>
        <v>5.0276520864756158</v>
      </c>
      <c r="F18" s="54"/>
      <c r="K18" s="54">
        <v>1</v>
      </c>
      <c r="L18" s="54">
        <v>0.97199999999999998</v>
      </c>
      <c r="M18" s="54">
        <v>0.9</v>
      </c>
    </row>
    <row r="19" spans="1:13" x14ac:dyDescent="0.25">
      <c r="A19" s="52">
        <v>5</v>
      </c>
      <c r="B19" s="53">
        <v>18.2</v>
      </c>
      <c r="C19" s="54">
        <f t="shared" si="0"/>
        <v>5.4945054945054945</v>
      </c>
      <c r="D19" s="54">
        <f t="shared" si="1"/>
        <v>5.6469737867476821</v>
      </c>
      <c r="E19" s="54">
        <f t="shared" si="2"/>
        <v>6.1050061050061055</v>
      </c>
      <c r="F19" s="54"/>
      <c r="K19" s="54">
        <v>1</v>
      </c>
      <c r="L19" s="54">
        <v>0.97299999999999998</v>
      </c>
      <c r="M19" s="54">
        <v>0.9</v>
      </c>
    </row>
    <row r="20" spans="1:13" x14ac:dyDescent="0.25">
      <c r="A20" s="52">
        <v>6</v>
      </c>
      <c r="B20" s="53">
        <v>15.6</v>
      </c>
      <c r="C20" s="54">
        <f t="shared" si="0"/>
        <v>6.4102564102564106</v>
      </c>
      <c r="D20" s="54">
        <f t="shared" si="1"/>
        <v>6.5881360845389629</v>
      </c>
      <c r="E20" s="54">
        <f t="shared" si="2"/>
        <v>7.1225071225071233</v>
      </c>
      <c r="F20" s="54"/>
      <c r="K20" s="54">
        <v>1</v>
      </c>
      <c r="L20" s="54">
        <v>0.97299999999999998</v>
      </c>
      <c r="M20" s="54">
        <v>0.9</v>
      </c>
    </row>
    <row r="21" spans="1:13" x14ac:dyDescent="0.25">
      <c r="A21" s="52">
        <v>7</v>
      </c>
      <c r="B21" s="53">
        <v>13.7</v>
      </c>
      <c r="C21" s="54">
        <f t="shared" si="0"/>
        <v>7.2992700729927007</v>
      </c>
      <c r="D21" s="54">
        <f t="shared" si="1"/>
        <v>7.5018191911538548</v>
      </c>
      <c r="E21" s="54">
        <f t="shared" si="2"/>
        <v>8.1103000811030004</v>
      </c>
      <c r="F21" s="54"/>
      <c r="K21" s="54">
        <v>1</v>
      </c>
      <c r="L21" s="54">
        <v>0.97299999999999998</v>
      </c>
      <c r="M21" s="54">
        <v>0.9</v>
      </c>
    </row>
    <row r="22" spans="1:13" x14ac:dyDescent="0.25">
      <c r="A22" s="52">
        <v>8</v>
      </c>
      <c r="B22" s="53">
        <v>12</v>
      </c>
      <c r="C22" s="54">
        <f t="shared" si="0"/>
        <v>8.3333333333333339</v>
      </c>
      <c r="D22" s="54">
        <f t="shared" si="1"/>
        <v>8.5470085470085468</v>
      </c>
      <c r="E22" s="54">
        <f t="shared" si="2"/>
        <v>9.1474570069520666</v>
      </c>
      <c r="F22" s="54"/>
      <c r="K22" s="54">
        <v>1</v>
      </c>
      <c r="L22" s="54">
        <v>0.97499999999999998</v>
      </c>
      <c r="M22" s="54">
        <v>0.91100000000000003</v>
      </c>
    </row>
    <row r="23" spans="1:13" x14ac:dyDescent="0.25">
      <c r="A23" s="52">
        <v>9</v>
      </c>
      <c r="B23" s="53">
        <v>10.8</v>
      </c>
      <c r="C23" s="54">
        <f t="shared" si="0"/>
        <v>9.2592592592592595</v>
      </c>
      <c r="D23" s="54">
        <f t="shared" si="1"/>
        <v>9.4966761633428298</v>
      </c>
      <c r="E23" s="54">
        <f t="shared" si="2"/>
        <v>10.163841118835629</v>
      </c>
      <c r="F23" s="54"/>
      <c r="K23" s="54">
        <v>1</v>
      </c>
      <c r="L23" s="54">
        <v>0.97499999999999998</v>
      </c>
      <c r="M23" s="54">
        <v>0.91100000000000003</v>
      </c>
    </row>
    <row r="24" spans="1:13" x14ac:dyDescent="0.25">
      <c r="A24" s="52">
        <v>10</v>
      </c>
      <c r="B24" s="53">
        <v>9.86</v>
      </c>
      <c r="C24" s="54">
        <f t="shared" si="0"/>
        <v>10.141987829614605</v>
      </c>
      <c r="D24" s="54">
        <f t="shared" si="1"/>
        <v>10.391380972965784</v>
      </c>
      <c r="E24" s="54">
        <f t="shared" si="2"/>
        <v>11.096266772007228</v>
      </c>
      <c r="F24" s="54"/>
      <c r="K24" s="54">
        <v>1</v>
      </c>
      <c r="L24" s="54">
        <v>0.97599999999999998</v>
      </c>
      <c r="M24" s="54">
        <v>0.91400000000000003</v>
      </c>
    </row>
    <row r="25" spans="1:13" x14ac:dyDescent="0.25">
      <c r="A25" s="52">
        <v>20</v>
      </c>
      <c r="B25" s="53">
        <v>5.29</v>
      </c>
      <c r="C25" s="54">
        <f t="shared" si="0"/>
        <v>18.903591682419659</v>
      </c>
      <c r="D25" s="54">
        <f t="shared" si="1"/>
        <v>19.368434100839817</v>
      </c>
      <c r="E25" s="54">
        <f t="shared" si="2"/>
        <v>20.682266610962426</v>
      </c>
      <c r="F25" s="54"/>
      <c r="K25" s="54">
        <v>1</v>
      </c>
      <c r="L25" s="54">
        <v>0.97599999999999998</v>
      </c>
      <c r="M25" s="54">
        <v>0.91400000000000003</v>
      </c>
    </row>
    <row r="26" spans="1:13" ht="13.5" customHeight="1" x14ac:dyDescent="0.25">
      <c r="A26" s="91" t="s">
        <v>90</v>
      </c>
      <c r="B26" s="91"/>
      <c r="C26" s="91"/>
      <c r="D26" s="91"/>
      <c r="E26" s="91"/>
      <c r="F26" s="92"/>
    </row>
    <row r="27" spans="1:13" ht="15.6" x14ac:dyDescent="0.25">
      <c r="A27" s="37" t="s">
        <v>5</v>
      </c>
      <c r="B27" s="49">
        <v>100</v>
      </c>
      <c r="C27" s="37" t="s">
        <v>85</v>
      </c>
      <c r="D27" s="50" t="s">
        <v>50</v>
      </c>
      <c r="E27" s="37" t="s">
        <v>86</v>
      </c>
      <c r="F27" s="51" t="s">
        <v>48</v>
      </c>
    </row>
    <row r="28" spans="1:13" ht="12.75" customHeight="1" x14ac:dyDescent="0.25">
      <c r="A28" s="83" t="s">
        <v>4</v>
      </c>
      <c r="B28" s="85" t="s">
        <v>49</v>
      </c>
      <c r="C28" s="85" t="s">
        <v>89</v>
      </c>
      <c r="D28" s="85" t="s">
        <v>46</v>
      </c>
      <c r="E28" s="83" t="s">
        <v>45</v>
      </c>
      <c r="F28" s="83"/>
    </row>
    <row r="29" spans="1:13" ht="25.5" customHeight="1" x14ac:dyDescent="0.25">
      <c r="A29" s="90"/>
      <c r="B29" s="86"/>
      <c r="C29" s="87"/>
      <c r="D29" s="87"/>
      <c r="E29" s="84"/>
      <c r="F29" s="84"/>
    </row>
    <row r="30" spans="1:13" x14ac:dyDescent="0.25">
      <c r="A30" s="52">
        <v>0</v>
      </c>
      <c r="B30" s="53"/>
      <c r="C30" s="54"/>
      <c r="D30" s="54"/>
      <c r="E30" s="54"/>
      <c r="F30" s="54"/>
    </row>
    <row r="31" spans="1:13" x14ac:dyDescent="0.25">
      <c r="A31" s="52">
        <v>8.3333333333333329E-2</v>
      </c>
      <c r="B31" s="53">
        <v>252.4</v>
      </c>
      <c r="C31" s="54">
        <f>$B$27/($B31*K6)</f>
        <v>0.39619651347068147</v>
      </c>
      <c r="D31" s="54">
        <f t="shared" ref="D31:E31" si="3">$B$27/($B31*L6)</f>
        <v>0.43111698963077416</v>
      </c>
      <c r="E31" s="54">
        <f t="shared" si="3"/>
        <v>0.51926148554479878</v>
      </c>
      <c r="F31" s="54"/>
    </row>
    <row r="32" spans="1:13" x14ac:dyDescent="0.25">
      <c r="A32" s="52">
        <v>0.16666666666666666</v>
      </c>
      <c r="B32" s="53">
        <v>196</v>
      </c>
      <c r="C32" s="54">
        <f t="shared" ref="C32:E32" si="4">$B$27/($B32*K7)</f>
        <v>0.51020408163265307</v>
      </c>
      <c r="D32" s="54">
        <f t="shared" si="4"/>
        <v>0.54684253122470849</v>
      </c>
      <c r="E32" s="54">
        <f t="shared" si="4"/>
        <v>0.64176614041843139</v>
      </c>
      <c r="F32" s="54"/>
    </row>
    <row r="33" spans="1:6" x14ac:dyDescent="0.25">
      <c r="A33" s="52">
        <v>0.25</v>
      </c>
      <c r="B33" s="53">
        <v>161.4</v>
      </c>
      <c r="C33" s="54">
        <f t="shared" ref="C33:E33" si="5">$B$27/($B33*K8)</f>
        <v>0.61957868649318459</v>
      </c>
      <c r="D33" s="54">
        <f t="shared" si="5"/>
        <v>0.65912626222679216</v>
      </c>
      <c r="E33" s="54">
        <f t="shared" si="5"/>
        <v>0.76302793903101551</v>
      </c>
      <c r="F33" s="54"/>
    </row>
    <row r="34" spans="1:6" x14ac:dyDescent="0.25">
      <c r="A34" s="52">
        <v>0.33333333333333331</v>
      </c>
      <c r="B34" s="53">
        <v>138</v>
      </c>
      <c r="C34" s="54">
        <f t="shared" ref="C34:E34" si="6">$B$27/($B34*K9)</f>
        <v>0.72463768115942029</v>
      </c>
      <c r="D34" s="54">
        <f t="shared" si="6"/>
        <v>0.76762466224514869</v>
      </c>
      <c r="E34" s="54">
        <f t="shared" si="6"/>
        <v>0.87941466160123827</v>
      </c>
      <c r="F34" s="54"/>
    </row>
    <row r="35" spans="1:6" x14ac:dyDescent="0.25">
      <c r="A35" s="52">
        <v>0.41666666666666669</v>
      </c>
      <c r="B35" s="57">
        <v>120.5</v>
      </c>
      <c r="C35" s="54">
        <f t="shared" ref="C35:E35" si="7">$B$27/($B35*K10)</f>
        <v>0.82987551867219922</v>
      </c>
      <c r="D35" s="54">
        <f t="shared" si="7"/>
        <v>0.87539611674282614</v>
      </c>
      <c r="E35" s="54">
        <f t="shared" si="7"/>
        <v>0.99624912205546123</v>
      </c>
      <c r="F35" s="54"/>
    </row>
    <row r="36" spans="1:6" x14ac:dyDescent="0.25">
      <c r="A36" s="52">
        <v>0.5</v>
      </c>
      <c r="B36" s="53">
        <v>108.1</v>
      </c>
      <c r="C36" s="54">
        <f t="shared" ref="C36:E36" si="8">$B$27/($B36*K11)</f>
        <v>0.92506938020351526</v>
      </c>
      <c r="D36" s="54">
        <f t="shared" si="8"/>
        <v>0.97375724231948979</v>
      </c>
      <c r="E36" s="54">
        <f t="shared" si="8"/>
        <v>1.1012730716708516</v>
      </c>
      <c r="F36" s="54"/>
    </row>
    <row r="37" spans="1:6" x14ac:dyDescent="0.25">
      <c r="A37" s="52">
        <v>0.58333333333333337</v>
      </c>
      <c r="B37" s="53">
        <v>97.5</v>
      </c>
      <c r="C37" s="54">
        <f t="shared" ref="C37:E37" si="9">$B$27/($B37*K12)</f>
        <v>1.0256410256410255</v>
      </c>
      <c r="D37" s="54">
        <f t="shared" si="9"/>
        <v>1.076223531627519</v>
      </c>
      <c r="E37" s="54">
        <f t="shared" si="9"/>
        <v>1.2137763617053559</v>
      </c>
      <c r="F37" s="54"/>
    </row>
    <row r="38" spans="1:6" x14ac:dyDescent="0.25">
      <c r="A38" s="52">
        <v>0.66666666666666663</v>
      </c>
      <c r="B38" s="53">
        <v>88.9</v>
      </c>
      <c r="C38" s="54">
        <f t="shared" ref="C38:E38" si="10">$B$27/($B38*K13)</f>
        <v>1.124859392575928</v>
      </c>
      <c r="D38" s="54">
        <f t="shared" si="10"/>
        <v>1.1790978957818952</v>
      </c>
      <c r="E38" s="54">
        <f t="shared" si="10"/>
        <v>1.3233639912657977</v>
      </c>
      <c r="F38" s="54"/>
    </row>
    <row r="39" spans="1:6" x14ac:dyDescent="0.25">
      <c r="A39" s="52">
        <v>0.75</v>
      </c>
      <c r="B39" s="53">
        <v>82.5</v>
      </c>
      <c r="C39" s="54">
        <f t="shared" ref="C39:E39" si="11">$B$27/($B39*K14)</f>
        <v>1.2121212121212122</v>
      </c>
      <c r="D39" s="54">
        <f t="shared" si="11"/>
        <v>1.2679092177000129</v>
      </c>
      <c r="E39" s="54">
        <f t="shared" si="11"/>
        <v>1.4193456816407637</v>
      </c>
      <c r="F39" s="54"/>
    </row>
    <row r="40" spans="1:6" x14ac:dyDescent="0.25">
      <c r="A40" s="52">
        <v>1</v>
      </c>
      <c r="B40" s="53">
        <v>67.2</v>
      </c>
      <c r="C40" s="54">
        <f t="shared" ref="C40:E40" si="12">$B$27/($B40*K15)</f>
        <v>1.4880952380952381</v>
      </c>
      <c r="D40" s="54">
        <f t="shared" si="12"/>
        <v>1.5517155767416455</v>
      </c>
      <c r="E40" s="54">
        <f t="shared" si="12"/>
        <v>1.7243282017326049</v>
      </c>
      <c r="F40" s="54"/>
    </row>
    <row r="41" spans="1:6" x14ac:dyDescent="0.25">
      <c r="A41" s="52">
        <v>2</v>
      </c>
      <c r="B41" s="53">
        <v>39.4</v>
      </c>
      <c r="C41" s="54">
        <f t="shared" ref="C41:E41" si="13">$B$27/($B41*K16)</f>
        <v>2.5380710659898478</v>
      </c>
      <c r="D41" s="54">
        <f t="shared" si="13"/>
        <v>2.6246856938881571</v>
      </c>
      <c r="E41" s="54">
        <f t="shared" si="13"/>
        <v>2.8711211153731311</v>
      </c>
      <c r="F41" s="54"/>
    </row>
    <row r="42" spans="1:6" x14ac:dyDescent="0.25">
      <c r="A42" s="52">
        <v>3</v>
      </c>
      <c r="B42" s="53">
        <v>28.2</v>
      </c>
      <c r="C42" s="54">
        <f t="shared" ref="C42:E42" si="14">$B$27/($B42*K17)</f>
        <v>3.5460992907801421</v>
      </c>
      <c r="D42" s="54">
        <f t="shared" si="14"/>
        <v>3.655772464721796</v>
      </c>
      <c r="E42" s="54">
        <f t="shared" si="14"/>
        <v>3.9709958463383446</v>
      </c>
      <c r="F42" s="54"/>
    </row>
    <row r="43" spans="1:6" x14ac:dyDescent="0.25">
      <c r="A43" s="52">
        <v>4</v>
      </c>
      <c r="B43" s="53">
        <v>22.1</v>
      </c>
      <c r="C43" s="54">
        <f t="shared" ref="C43:E43" si="15">$B$27/($B43*K18)</f>
        <v>4.5248868778280542</v>
      </c>
      <c r="D43" s="54">
        <f t="shared" si="15"/>
        <v>4.655233413403348</v>
      </c>
      <c r="E43" s="54">
        <f t="shared" si="15"/>
        <v>5.0276520864756158</v>
      </c>
      <c r="F43" s="54"/>
    </row>
    <row r="44" spans="1:6" x14ac:dyDescent="0.25">
      <c r="A44" s="52">
        <v>5</v>
      </c>
      <c r="B44" s="53">
        <v>18.2</v>
      </c>
      <c r="C44" s="54">
        <f t="shared" ref="C44:E44" si="16">$B$27/($B44*K19)</f>
        <v>5.4945054945054945</v>
      </c>
      <c r="D44" s="54">
        <f t="shared" si="16"/>
        <v>5.6469737867476821</v>
      </c>
      <c r="E44" s="54">
        <f t="shared" si="16"/>
        <v>6.1050061050061055</v>
      </c>
      <c r="F44" s="54"/>
    </row>
    <row r="45" spans="1:6" x14ac:dyDescent="0.25">
      <c r="A45" s="52">
        <v>6</v>
      </c>
      <c r="B45" s="53">
        <v>15.6</v>
      </c>
      <c r="C45" s="54">
        <f t="shared" ref="C45:E45" si="17">$B$27/($B45*K20)</f>
        <v>6.4102564102564106</v>
      </c>
      <c r="D45" s="54">
        <f t="shared" si="17"/>
        <v>6.5881360845389629</v>
      </c>
      <c r="E45" s="54">
        <f t="shared" si="17"/>
        <v>7.1225071225071233</v>
      </c>
      <c r="F45" s="54"/>
    </row>
    <row r="46" spans="1:6" x14ac:dyDescent="0.25">
      <c r="A46" s="52">
        <v>7</v>
      </c>
      <c r="B46" s="53">
        <v>13.7</v>
      </c>
      <c r="C46" s="54">
        <f t="shared" ref="C46:E46" si="18">$B$27/($B46*K21)</f>
        <v>7.2992700729927007</v>
      </c>
      <c r="D46" s="54">
        <f t="shared" si="18"/>
        <v>7.5018191911538548</v>
      </c>
      <c r="E46" s="54">
        <f t="shared" si="18"/>
        <v>8.1103000811030004</v>
      </c>
      <c r="F46" s="54"/>
    </row>
    <row r="47" spans="1:6" x14ac:dyDescent="0.25">
      <c r="A47" s="52">
        <v>8</v>
      </c>
      <c r="B47" s="53">
        <v>12</v>
      </c>
      <c r="C47" s="54">
        <f t="shared" ref="C47:E47" si="19">$B$27/($B47*K22)</f>
        <v>8.3333333333333339</v>
      </c>
      <c r="D47" s="54">
        <f t="shared" si="19"/>
        <v>8.5470085470085468</v>
      </c>
      <c r="E47" s="54">
        <f t="shared" si="19"/>
        <v>9.1474570069520666</v>
      </c>
      <c r="F47" s="54"/>
    </row>
    <row r="48" spans="1:6" x14ac:dyDescent="0.25">
      <c r="A48" s="52">
        <v>9</v>
      </c>
      <c r="B48" s="53">
        <v>10.8</v>
      </c>
      <c r="C48" s="54">
        <f t="shared" ref="C48:E48" si="20">$B$27/($B48*K23)</f>
        <v>9.2592592592592595</v>
      </c>
      <c r="D48" s="54">
        <f t="shared" si="20"/>
        <v>9.4966761633428298</v>
      </c>
      <c r="E48" s="54">
        <f t="shared" si="20"/>
        <v>10.163841118835629</v>
      </c>
      <c r="F48" s="54"/>
    </row>
    <row r="49" spans="1:6" ht="12.75" customHeight="1" x14ac:dyDescent="0.25">
      <c r="A49" s="52">
        <v>10</v>
      </c>
      <c r="B49" s="53">
        <v>9.86</v>
      </c>
      <c r="C49" s="54">
        <f t="shared" ref="C49:E49" si="21">$B$27/($B49*K24)</f>
        <v>10.141987829614605</v>
      </c>
      <c r="D49" s="54">
        <f t="shared" si="21"/>
        <v>10.391380972965784</v>
      </c>
      <c r="E49" s="54">
        <f t="shared" si="21"/>
        <v>11.096266772007228</v>
      </c>
      <c r="F49" s="54"/>
    </row>
    <row r="50" spans="1:6" x14ac:dyDescent="0.25">
      <c r="A50" s="52">
        <v>20</v>
      </c>
      <c r="B50" s="53">
        <v>5.29</v>
      </c>
      <c r="C50" s="54">
        <f t="shared" ref="C50:E50" si="22">$B$27/($B50*K25)</f>
        <v>18.903591682419659</v>
      </c>
      <c r="D50" s="54">
        <f t="shared" si="22"/>
        <v>19.368434100839817</v>
      </c>
      <c r="E50" s="54">
        <f t="shared" si="22"/>
        <v>20.682266610962426</v>
      </c>
      <c r="F50" s="54"/>
    </row>
    <row r="51" spans="1:6" x14ac:dyDescent="0.25">
      <c r="A51" s="91" t="s">
        <v>91</v>
      </c>
      <c r="B51" s="91"/>
      <c r="C51" s="91"/>
      <c r="D51" s="91"/>
      <c r="E51" s="91"/>
      <c r="F51" s="92"/>
    </row>
    <row r="52" spans="1:6" ht="15.6" x14ac:dyDescent="0.25">
      <c r="A52" s="37" t="s">
        <v>5</v>
      </c>
      <c r="B52" s="49">
        <v>170</v>
      </c>
      <c r="C52" s="37" t="s">
        <v>85</v>
      </c>
      <c r="D52" s="50" t="s">
        <v>50</v>
      </c>
      <c r="E52" s="37" t="s">
        <v>86</v>
      </c>
      <c r="F52" s="51" t="s">
        <v>48</v>
      </c>
    </row>
    <row r="53" spans="1:6" ht="12.75" customHeight="1" x14ac:dyDescent="0.25">
      <c r="A53" s="83" t="s">
        <v>4</v>
      </c>
      <c r="B53" s="85" t="s">
        <v>49</v>
      </c>
      <c r="C53" s="85" t="s">
        <v>89</v>
      </c>
      <c r="D53" s="85" t="s">
        <v>46</v>
      </c>
      <c r="E53" s="83" t="s">
        <v>45</v>
      </c>
      <c r="F53" s="83"/>
    </row>
    <row r="54" spans="1:6" x14ac:dyDescent="0.25">
      <c r="A54" s="90"/>
      <c r="B54" s="86"/>
      <c r="C54" s="87"/>
      <c r="D54" s="87"/>
      <c r="E54" s="84"/>
      <c r="F54" s="84"/>
    </row>
    <row r="55" spans="1:6" x14ac:dyDescent="0.25">
      <c r="A55" s="52">
        <v>0</v>
      </c>
      <c r="B55" s="53"/>
      <c r="C55" s="54"/>
      <c r="D55" s="54"/>
      <c r="E55" s="54"/>
      <c r="F55" s="54"/>
    </row>
    <row r="56" spans="1:6" x14ac:dyDescent="0.25">
      <c r="A56" s="52">
        <v>8.3333333333333329E-2</v>
      </c>
      <c r="B56" s="58">
        <v>300.10000000000002</v>
      </c>
      <c r="C56" s="54">
        <f>$B$52/($B56*K6)</f>
        <v>0.56647784071976004</v>
      </c>
      <c r="D56" s="54">
        <f t="shared" ref="D56:E56" si="23">$B$52/($B56*L6)</f>
        <v>0.61640679077231775</v>
      </c>
      <c r="E56" s="54">
        <f t="shared" si="23"/>
        <v>0.74243491575328968</v>
      </c>
      <c r="F56" s="54"/>
    </row>
    <row r="57" spans="1:6" x14ac:dyDescent="0.25">
      <c r="A57" s="52">
        <v>0.16666666666666666</v>
      </c>
      <c r="B57" s="58">
        <v>300.10000000000002</v>
      </c>
      <c r="C57" s="54">
        <f t="shared" ref="C57:E57" si="24">$B$52/($B57*K7)</f>
        <v>0.56647784071976004</v>
      </c>
      <c r="D57" s="54">
        <f t="shared" si="24"/>
        <v>0.6071573855517256</v>
      </c>
      <c r="E57" s="54">
        <f t="shared" si="24"/>
        <v>0.71255074304372334</v>
      </c>
      <c r="F57" s="54"/>
    </row>
    <row r="58" spans="1:6" x14ac:dyDescent="0.25">
      <c r="A58" s="52">
        <v>0.25</v>
      </c>
      <c r="B58" s="58">
        <v>253.3</v>
      </c>
      <c r="C58" s="54">
        <f t="shared" ref="C58:E58" si="25">$B$52/($B58*K8)</f>
        <v>0.67114093959731536</v>
      </c>
      <c r="D58" s="54">
        <f t="shared" si="25"/>
        <v>0.71397972297586743</v>
      </c>
      <c r="E58" s="54">
        <f t="shared" si="25"/>
        <v>0.82652825073561009</v>
      </c>
      <c r="F58" s="54"/>
    </row>
    <row r="59" spans="1:6" x14ac:dyDescent="0.25">
      <c r="A59" s="52">
        <v>0.33333333333333331</v>
      </c>
      <c r="B59" s="58">
        <v>221.2</v>
      </c>
      <c r="C59" s="54">
        <f t="shared" ref="C59:E59" si="26">$B$52/($B59*K9)</f>
        <v>0.76853526220614832</v>
      </c>
      <c r="D59" s="54">
        <f t="shared" si="26"/>
        <v>0.81412633708278426</v>
      </c>
      <c r="E59" s="54">
        <f t="shared" si="26"/>
        <v>0.93268842500746163</v>
      </c>
      <c r="F59" s="54"/>
    </row>
    <row r="60" spans="1:6" x14ac:dyDescent="0.25">
      <c r="A60" s="52">
        <v>0.41666666666666669</v>
      </c>
      <c r="B60" s="58">
        <v>194.4</v>
      </c>
      <c r="C60" s="54">
        <f t="shared" ref="C60:E60" si="27">$B$52/($B60*K10)</f>
        <v>0.87448559670781889</v>
      </c>
      <c r="D60" s="54">
        <f t="shared" si="27"/>
        <v>0.92245316108419717</v>
      </c>
      <c r="E60" s="54">
        <f t="shared" si="27"/>
        <v>1.0498026371042244</v>
      </c>
      <c r="F60" s="54"/>
    </row>
    <row r="61" spans="1:6" x14ac:dyDescent="0.25">
      <c r="A61" s="52">
        <v>0.5</v>
      </c>
      <c r="B61" s="58">
        <v>174.7</v>
      </c>
      <c r="C61" s="54">
        <f t="shared" ref="C61:E61" si="28">$B$52/($B61*K11)</f>
        <v>0.97309673726388102</v>
      </c>
      <c r="D61" s="54">
        <f t="shared" si="28"/>
        <v>1.0243123550146116</v>
      </c>
      <c r="E61" s="54">
        <f t="shared" si="28"/>
        <v>1.1584484967427155</v>
      </c>
      <c r="F61" s="54"/>
    </row>
    <row r="62" spans="1:6" x14ac:dyDescent="0.25">
      <c r="A62" s="52">
        <v>0.58333333333333337</v>
      </c>
      <c r="B62" s="58">
        <v>160.80000000000001</v>
      </c>
      <c r="C62" s="54">
        <f t="shared" ref="C62:E62" si="29">$B$52/($B62*K12)</f>
        <v>1.0572139303482586</v>
      </c>
      <c r="D62" s="54">
        <f t="shared" si="29"/>
        <v>1.1093535470600826</v>
      </c>
      <c r="E62" s="54">
        <f t="shared" si="29"/>
        <v>1.2511407459742707</v>
      </c>
      <c r="F62" s="54"/>
    </row>
    <row r="63" spans="1:6" x14ac:dyDescent="0.25">
      <c r="A63" s="52">
        <v>0.66666666666666663</v>
      </c>
      <c r="B63" s="58">
        <v>146.69999999999999</v>
      </c>
      <c r="C63" s="54">
        <f t="shared" ref="C63:E63" si="30">$B$52/($B63*K13)</f>
        <v>1.1588275391956375</v>
      </c>
      <c r="D63" s="54">
        <f t="shared" si="30"/>
        <v>1.2147039194922824</v>
      </c>
      <c r="E63" s="54">
        <f t="shared" si="30"/>
        <v>1.36332651670075</v>
      </c>
      <c r="F63" s="54"/>
    </row>
    <row r="64" spans="1:6" x14ac:dyDescent="0.25">
      <c r="A64" s="52">
        <v>0.75</v>
      </c>
      <c r="B64" s="58">
        <v>135.6</v>
      </c>
      <c r="C64" s="54">
        <f t="shared" ref="C64:E64" si="31">$B$52/($B64*K14)</f>
        <v>1.2536873156342183</v>
      </c>
      <c r="D64" s="54">
        <f t="shared" si="31"/>
        <v>1.3113884054751237</v>
      </c>
      <c r="E64" s="54">
        <f t="shared" si="31"/>
        <v>1.4680179339979138</v>
      </c>
      <c r="F64" s="54"/>
    </row>
    <row r="65" spans="1:6" x14ac:dyDescent="0.25">
      <c r="A65" s="52">
        <v>1</v>
      </c>
      <c r="B65" s="58">
        <v>110.7</v>
      </c>
      <c r="C65" s="54">
        <f t="shared" ref="C65:E65" si="32">$B$52/($B65*K15)</f>
        <v>1.5356820234869015</v>
      </c>
      <c r="D65" s="54">
        <f t="shared" si="32"/>
        <v>1.6013368336672591</v>
      </c>
      <c r="E65" s="54">
        <f t="shared" si="32"/>
        <v>1.7794693203787968</v>
      </c>
      <c r="F65" s="54"/>
    </row>
    <row r="66" spans="1:6" x14ac:dyDescent="0.25">
      <c r="A66" s="52">
        <v>2</v>
      </c>
      <c r="B66" s="58">
        <v>65.599999999999994</v>
      </c>
      <c r="C66" s="54">
        <f t="shared" ref="C66:E66" si="33">$B$52/($B66*K16)</f>
        <v>2.5914634146341466</v>
      </c>
      <c r="D66" s="54">
        <f t="shared" si="33"/>
        <v>2.6799001185461702</v>
      </c>
      <c r="E66" s="54">
        <f t="shared" si="33"/>
        <v>2.9315196998123829</v>
      </c>
      <c r="F66" s="54"/>
    </row>
    <row r="67" spans="1:6" x14ac:dyDescent="0.25">
      <c r="A67" s="52">
        <v>3</v>
      </c>
      <c r="B67" s="58">
        <v>47</v>
      </c>
      <c r="C67" s="54">
        <f t="shared" ref="C67:E67" si="34">$B$52/($B67*K17)</f>
        <v>3.6170212765957448</v>
      </c>
      <c r="D67" s="54">
        <f t="shared" si="34"/>
        <v>3.7288879140162319</v>
      </c>
      <c r="E67" s="54">
        <f t="shared" si="34"/>
        <v>4.0504157632651117</v>
      </c>
      <c r="F67" s="54"/>
    </row>
    <row r="68" spans="1:6" x14ac:dyDescent="0.25">
      <c r="A68" s="52">
        <v>4</v>
      </c>
      <c r="B68" s="58">
        <v>36.799999999999997</v>
      </c>
      <c r="C68" s="54">
        <f t="shared" ref="C68:E68" si="35">$B$52/($B68*K18)</f>
        <v>4.6195652173913047</v>
      </c>
      <c r="D68" s="54">
        <f t="shared" si="35"/>
        <v>4.7526391125424947</v>
      </c>
      <c r="E68" s="54">
        <f t="shared" si="35"/>
        <v>5.1328502415458939</v>
      </c>
      <c r="F68" s="54"/>
    </row>
    <row r="69" spans="1:6" x14ac:dyDescent="0.25">
      <c r="A69" s="52">
        <v>5</v>
      </c>
      <c r="B69" s="58">
        <v>30.3</v>
      </c>
      <c r="C69" s="54">
        <f t="shared" ref="C69:E69" si="36">$B$52/($B69*K19)</f>
        <v>5.6105610561056105</v>
      </c>
      <c r="D69" s="54">
        <f t="shared" si="36"/>
        <v>5.7662498007251912</v>
      </c>
      <c r="E69" s="54">
        <f t="shared" si="36"/>
        <v>6.2339567290062341</v>
      </c>
      <c r="F69" s="54"/>
    </row>
    <row r="70" spans="1:6" ht="12.75" customHeight="1" x14ac:dyDescent="0.25">
      <c r="A70" s="52">
        <v>6</v>
      </c>
      <c r="B70" s="58">
        <v>25.8</v>
      </c>
      <c r="C70" s="54">
        <f t="shared" ref="C70:E70" si="37">$B$52/($B70*K20)</f>
        <v>6.5891472868217056</v>
      </c>
      <c r="D70" s="54">
        <f t="shared" si="37"/>
        <v>6.7719910450377236</v>
      </c>
      <c r="E70" s="54">
        <f t="shared" si="37"/>
        <v>7.3212747631352277</v>
      </c>
      <c r="F70" s="54"/>
    </row>
    <row r="71" spans="1:6" x14ac:dyDescent="0.25">
      <c r="A71" s="52">
        <v>7</v>
      </c>
      <c r="B71" s="58">
        <v>22.6</v>
      </c>
      <c r="C71" s="54">
        <f t="shared" ref="C71:E71" si="38">$B$52/($B71*K21)</f>
        <v>7.5221238938053094</v>
      </c>
      <c r="D71" s="54">
        <f t="shared" si="38"/>
        <v>7.7308570337156306</v>
      </c>
      <c r="E71" s="54">
        <f t="shared" si="38"/>
        <v>8.3579154375614539</v>
      </c>
      <c r="F71" s="54"/>
    </row>
    <row r="72" spans="1:6" x14ac:dyDescent="0.25">
      <c r="A72" s="52">
        <v>8</v>
      </c>
      <c r="B72" s="58">
        <v>20</v>
      </c>
      <c r="C72" s="54">
        <f t="shared" ref="C72:E72" si="39">$B$52/($B72*K22)</f>
        <v>8.5</v>
      </c>
      <c r="D72" s="54">
        <f t="shared" si="39"/>
        <v>8.7179487179487172</v>
      </c>
      <c r="E72" s="54">
        <f t="shared" si="39"/>
        <v>9.330406147091109</v>
      </c>
      <c r="F72" s="54"/>
    </row>
    <row r="73" spans="1:6" x14ac:dyDescent="0.25">
      <c r="A73" s="52">
        <v>9</v>
      </c>
      <c r="B73" s="58">
        <v>18</v>
      </c>
      <c r="C73" s="54">
        <f t="shared" ref="C73:E73" si="40">$B$52/($B73*K23)</f>
        <v>9.4444444444444446</v>
      </c>
      <c r="D73" s="54">
        <f t="shared" si="40"/>
        <v>9.6866096866096854</v>
      </c>
      <c r="E73" s="54">
        <f t="shared" si="40"/>
        <v>10.367117941212344</v>
      </c>
      <c r="F73" s="54"/>
    </row>
    <row r="74" spans="1:6" x14ac:dyDescent="0.25">
      <c r="A74" s="52">
        <v>10</v>
      </c>
      <c r="B74" s="58">
        <v>16.399999999999999</v>
      </c>
      <c r="C74" s="54">
        <f t="shared" ref="C74:E74" si="41">$B$52/($B74*K24)</f>
        <v>10.365853658536587</v>
      </c>
      <c r="D74" s="54">
        <f t="shared" si="41"/>
        <v>10.620751699320273</v>
      </c>
      <c r="E74" s="54">
        <f t="shared" si="41"/>
        <v>11.341196562950312</v>
      </c>
      <c r="F74" s="54"/>
    </row>
    <row r="75" spans="1:6" x14ac:dyDescent="0.25">
      <c r="A75" s="52">
        <v>20</v>
      </c>
      <c r="B75" s="58">
        <v>8.94</v>
      </c>
      <c r="C75" s="54">
        <f t="shared" ref="C75:E75" si="42">$B$52/($B75*K25)</f>
        <v>19.01565995525727</v>
      </c>
      <c r="D75" s="54">
        <f t="shared" si="42"/>
        <v>19.483258150878353</v>
      </c>
      <c r="E75" s="54">
        <f t="shared" si="42"/>
        <v>20.80487960093793</v>
      </c>
      <c r="F75" s="54"/>
    </row>
    <row r="76" spans="1:6" x14ac:dyDescent="0.25">
      <c r="A76" s="91" t="s">
        <v>92</v>
      </c>
      <c r="B76" s="91"/>
      <c r="C76" s="91"/>
      <c r="D76" s="91"/>
      <c r="E76" s="91"/>
      <c r="F76" s="92"/>
    </row>
    <row r="77" spans="1:6" ht="15.6" x14ac:dyDescent="0.25">
      <c r="A77" s="37" t="s">
        <v>5</v>
      </c>
      <c r="B77" s="49">
        <v>190</v>
      </c>
      <c r="C77" s="37" t="s">
        <v>85</v>
      </c>
      <c r="D77" s="50" t="s">
        <v>50</v>
      </c>
      <c r="E77" s="37" t="s">
        <v>86</v>
      </c>
      <c r="F77" s="51" t="s">
        <v>48</v>
      </c>
    </row>
    <row r="78" spans="1:6" ht="12.75" customHeight="1" x14ac:dyDescent="0.25">
      <c r="A78" s="83" t="s">
        <v>4</v>
      </c>
      <c r="B78" s="85" t="s">
        <v>49</v>
      </c>
      <c r="C78" s="85" t="s">
        <v>89</v>
      </c>
      <c r="D78" s="85" t="s">
        <v>46</v>
      </c>
      <c r="E78" s="83" t="s">
        <v>45</v>
      </c>
      <c r="F78" s="83"/>
    </row>
    <row r="79" spans="1:6" x14ac:dyDescent="0.25">
      <c r="A79" s="90"/>
      <c r="B79" s="86"/>
      <c r="C79" s="87"/>
      <c r="D79" s="87"/>
      <c r="E79" s="84"/>
      <c r="F79" s="84"/>
    </row>
    <row r="80" spans="1:6" x14ac:dyDescent="0.25">
      <c r="A80" s="52">
        <v>0</v>
      </c>
      <c r="B80" s="53"/>
      <c r="C80" s="54"/>
      <c r="D80" s="54"/>
      <c r="E80" s="54"/>
      <c r="F80" s="54"/>
    </row>
    <row r="81" spans="1:6" x14ac:dyDescent="0.25">
      <c r="A81" s="52">
        <v>8.3333333333333329E-2</v>
      </c>
      <c r="B81" s="58">
        <v>341.3</v>
      </c>
      <c r="C81" s="54">
        <f>$B$77/($B81*K6)</f>
        <v>0.55669498974509224</v>
      </c>
      <c r="D81" s="54">
        <f t="shared" ref="D81:E81" si="43">$B$77/($B81*L6)</f>
        <v>0.60576168633851168</v>
      </c>
      <c r="E81" s="54">
        <f t="shared" si="43"/>
        <v>0.72961335484284706</v>
      </c>
      <c r="F81" s="54"/>
    </row>
    <row r="82" spans="1:6" x14ac:dyDescent="0.25">
      <c r="A82" s="52">
        <v>0.16666666666666666</v>
      </c>
      <c r="B82" s="58">
        <v>341.3</v>
      </c>
      <c r="C82" s="54">
        <f t="shared" ref="C82:E82" si="44">$B$77/($B82*K7)</f>
        <v>0.55669498974509224</v>
      </c>
      <c r="D82" s="54">
        <f t="shared" si="44"/>
        <v>0.59667201473214604</v>
      </c>
      <c r="E82" s="54">
        <f t="shared" si="44"/>
        <v>0.70024527011961291</v>
      </c>
      <c r="F82" s="54"/>
    </row>
    <row r="83" spans="1:6" x14ac:dyDescent="0.25">
      <c r="A83" s="52">
        <v>0.25</v>
      </c>
      <c r="B83" s="58">
        <v>286.89999999999998</v>
      </c>
      <c r="C83" s="54">
        <f t="shared" ref="C83:E83" si="45">$B$77/($B83*K8)</f>
        <v>0.66225165562913912</v>
      </c>
      <c r="D83" s="54">
        <f t="shared" si="45"/>
        <v>0.70452303790333948</v>
      </c>
      <c r="E83" s="54">
        <f t="shared" si="45"/>
        <v>0.81558085668613189</v>
      </c>
      <c r="F83" s="54"/>
    </row>
    <row r="84" spans="1:6" x14ac:dyDescent="0.25">
      <c r="A84" s="52">
        <v>0.33333333333333331</v>
      </c>
      <c r="B84" s="58">
        <v>248.5</v>
      </c>
      <c r="C84" s="54">
        <f t="shared" ref="C84:E84" si="46">$B$77/($B84*K9)</f>
        <v>0.76458752515090544</v>
      </c>
      <c r="D84" s="54">
        <f t="shared" si="46"/>
        <v>0.80994441223612867</v>
      </c>
      <c r="E84" s="54">
        <f t="shared" si="46"/>
        <v>0.92789748197925426</v>
      </c>
      <c r="F84" s="54"/>
    </row>
    <row r="85" spans="1:6" x14ac:dyDescent="0.25">
      <c r="A85" s="52">
        <v>0.41666666666666669</v>
      </c>
      <c r="B85" s="58">
        <v>219.5</v>
      </c>
      <c r="C85" s="54">
        <f t="shared" ref="C85:E85" si="47">$B$77/($B85*K10)</f>
        <v>0.86560364464692485</v>
      </c>
      <c r="D85" s="54">
        <f t="shared" si="47"/>
        <v>0.91308401334063805</v>
      </c>
      <c r="E85" s="54">
        <f t="shared" si="47"/>
        <v>1.039140029588145</v>
      </c>
      <c r="F85" s="54"/>
    </row>
    <row r="86" spans="1:6" x14ac:dyDescent="0.25">
      <c r="A86" s="52">
        <v>0.5</v>
      </c>
      <c r="B86" s="58">
        <v>196.3</v>
      </c>
      <c r="C86" s="54">
        <f t="shared" ref="C86:E86" si="48">$B$77/($B86*K11)</f>
        <v>0.9679062659195109</v>
      </c>
      <c r="D86" s="54">
        <f t="shared" si="48"/>
        <v>1.0188487009679061</v>
      </c>
      <c r="E86" s="54">
        <f t="shared" si="48"/>
        <v>1.152269364189894</v>
      </c>
      <c r="F86" s="54"/>
    </row>
    <row r="87" spans="1:6" x14ac:dyDescent="0.25">
      <c r="A87" s="52">
        <v>0.58333333333333337</v>
      </c>
      <c r="B87" s="58">
        <v>179.1</v>
      </c>
      <c r="C87" s="54">
        <f t="shared" ref="C87:E87" si="49">$B$77/($B87*K12)</f>
        <v>1.0608598548297041</v>
      </c>
      <c r="D87" s="54">
        <f t="shared" si="49"/>
        <v>1.1131792810385142</v>
      </c>
      <c r="E87" s="54">
        <f t="shared" si="49"/>
        <v>1.2554554495026085</v>
      </c>
      <c r="F87" s="54"/>
    </row>
    <row r="88" spans="1:6" x14ac:dyDescent="0.25">
      <c r="A88" s="52">
        <v>0.66666666666666663</v>
      </c>
      <c r="B88" s="58">
        <v>163.30000000000001</v>
      </c>
      <c r="C88" s="54">
        <f t="shared" ref="C88:E88" si="50">$B$77/($B88*K13)</f>
        <v>1.1635027556644213</v>
      </c>
      <c r="D88" s="54">
        <f t="shared" si="50"/>
        <v>1.219604565685976</v>
      </c>
      <c r="E88" s="54">
        <f t="shared" si="50"/>
        <v>1.3688267713699074</v>
      </c>
      <c r="F88" s="54"/>
    </row>
    <row r="89" spans="1:6" x14ac:dyDescent="0.25">
      <c r="A89" s="52">
        <v>0.75</v>
      </c>
      <c r="B89" s="58">
        <v>150.9</v>
      </c>
      <c r="C89" s="54">
        <f t="shared" ref="C89:E89" si="51">$B$77/($B89*K14)</f>
        <v>1.2591119946984757</v>
      </c>
      <c r="D89" s="54">
        <f t="shared" si="51"/>
        <v>1.3170627559607486</v>
      </c>
      <c r="E89" s="54">
        <f t="shared" si="51"/>
        <v>1.4743700172113299</v>
      </c>
      <c r="F89" s="54"/>
    </row>
    <row r="90" spans="1:6" x14ac:dyDescent="0.25">
      <c r="A90" s="52">
        <v>1</v>
      </c>
      <c r="B90" s="58">
        <v>123.1</v>
      </c>
      <c r="C90" s="54">
        <f t="shared" ref="C90:E90" si="52">$B$77/($B90*K15)</f>
        <v>1.5434606011372869</v>
      </c>
      <c r="D90" s="54">
        <f t="shared" si="52"/>
        <v>1.6094479678178173</v>
      </c>
      <c r="E90" s="54">
        <f t="shared" si="52"/>
        <v>1.7884827359644111</v>
      </c>
      <c r="F90" s="54"/>
    </row>
    <row r="91" spans="1:6" ht="12.75" customHeight="1" x14ac:dyDescent="0.25">
      <c r="A91" s="52">
        <v>2</v>
      </c>
      <c r="B91" s="58">
        <v>73.2</v>
      </c>
      <c r="C91" s="54">
        <f t="shared" ref="C91:E91" si="53">$B$77/($B91*K16)</f>
        <v>2.5956284153005464</v>
      </c>
      <c r="D91" s="54">
        <f t="shared" si="53"/>
        <v>2.6842072547058389</v>
      </c>
      <c r="E91" s="54">
        <f t="shared" si="53"/>
        <v>2.9362312390277676</v>
      </c>
      <c r="F91" s="54"/>
    </row>
    <row r="92" spans="1:6" x14ac:dyDescent="0.25">
      <c r="A92" s="52">
        <v>3</v>
      </c>
      <c r="B92" s="58">
        <v>52.6</v>
      </c>
      <c r="C92" s="54">
        <f t="shared" ref="C92:E92" si="54">$B$77/($B92*K17)</f>
        <v>3.6121673003802282</v>
      </c>
      <c r="D92" s="54">
        <f t="shared" si="54"/>
        <v>3.7238838148249775</v>
      </c>
      <c r="E92" s="54">
        <f t="shared" si="54"/>
        <v>4.0449801795971201</v>
      </c>
      <c r="F92" s="54"/>
    </row>
    <row r="93" spans="1:6" x14ac:dyDescent="0.25">
      <c r="A93" s="52">
        <v>4</v>
      </c>
      <c r="B93" s="58">
        <v>41.1</v>
      </c>
      <c r="C93" s="54">
        <f t="shared" ref="C93:E93" si="55">$B$77/($B93*K18)</f>
        <v>4.6228710462287106</v>
      </c>
      <c r="D93" s="54">
        <f t="shared" si="55"/>
        <v>4.756040171017192</v>
      </c>
      <c r="E93" s="54">
        <f t="shared" si="55"/>
        <v>5.1365233846985667</v>
      </c>
      <c r="F93" s="54"/>
    </row>
    <row r="94" spans="1:6" x14ac:dyDescent="0.25">
      <c r="A94" s="52">
        <v>5</v>
      </c>
      <c r="B94" s="58">
        <v>33.9</v>
      </c>
      <c r="C94" s="54">
        <f t="shared" ref="C94:E94" si="56">$B$77/($B94*K19)</f>
        <v>5.6047197640117998</v>
      </c>
      <c r="D94" s="54">
        <f t="shared" si="56"/>
        <v>5.7602464172783145</v>
      </c>
      <c r="E94" s="54">
        <f t="shared" si="56"/>
        <v>6.2274664044575552</v>
      </c>
      <c r="F94" s="54"/>
    </row>
    <row r="95" spans="1:6" x14ac:dyDescent="0.25">
      <c r="A95" s="52">
        <v>6</v>
      </c>
      <c r="B95" s="58">
        <v>28.9</v>
      </c>
      <c r="C95" s="54">
        <f t="shared" ref="C95:E95" si="57">$B$77/($B95*K20)</f>
        <v>6.5743944636678204</v>
      </c>
      <c r="D95" s="54">
        <f t="shared" si="57"/>
        <v>6.756828842412971</v>
      </c>
      <c r="E95" s="54">
        <f t="shared" si="57"/>
        <v>7.3048827374086898</v>
      </c>
      <c r="F95" s="54"/>
    </row>
    <row r="96" spans="1:6" x14ac:dyDescent="0.25">
      <c r="A96" s="52">
        <v>7</v>
      </c>
      <c r="B96" s="58">
        <v>25.3</v>
      </c>
      <c r="C96" s="54">
        <f t="shared" ref="C96:E96" si="58">$B$77/($B96*K21)</f>
        <v>7.5098814229249014</v>
      </c>
      <c r="D96" s="54">
        <f t="shared" si="58"/>
        <v>7.7182748437049344</v>
      </c>
      <c r="E96" s="54">
        <f t="shared" si="58"/>
        <v>8.3443126921387787</v>
      </c>
      <c r="F96" s="54"/>
    </row>
    <row r="97" spans="1:6" x14ac:dyDescent="0.25">
      <c r="A97" s="52">
        <v>8</v>
      </c>
      <c r="B97" s="58">
        <v>22.5</v>
      </c>
      <c r="C97" s="54">
        <f t="shared" ref="C97:E97" si="59">$B$77/($B97*K22)</f>
        <v>8.4444444444444446</v>
      </c>
      <c r="D97" s="54">
        <f t="shared" si="59"/>
        <v>8.6609686609686616</v>
      </c>
      <c r="E97" s="54">
        <f t="shared" si="59"/>
        <v>9.2694231003780931</v>
      </c>
      <c r="F97" s="54"/>
    </row>
    <row r="98" spans="1:6" x14ac:dyDescent="0.25">
      <c r="A98" s="52">
        <v>9</v>
      </c>
      <c r="B98" s="58">
        <v>20.3</v>
      </c>
      <c r="C98" s="54">
        <f t="shared" ref="C98:E98" si="60">$B$77/($B98*K23)</f>
        <v>9.3596059113300498</v>
      </c>
      <c r="D98" s="54">
        <f t="shared" si="60"/>
        <v>9.5995958064923581</v>
      </c>
      <c r="E98" s="54">
        <f t="shared" si="60"/>
        <v>10.273991121108725</v>
      </c>
      <c r="F98" s="54"/>
    </row>
    <row r="99" spans="1:6" x14ac:dyDescent="0.25">
      <c r="A99" s="52">
        <v>10</v>
      </c>
      <c r="B99" s="58">
        <v>18.5</v>
      </c>
      <c r="C99" s="54">
        <f t="shared" ref="C99:E99" si="61">$B$77/($B99*K24)</f>
        <v>10.27027027027027</v>
      </c>
      <c r="D99" s="54">
        <f t="shared" si="61"/>
        <v>10.52281789986708</v>
      </c>
      <c r="E99" s="54">
        <f t="shared" si="61"/>
        <v>11.23661955171802</v>
      </c>
      <c r="F99" s="54"/>
    </row>
    <row r="100" spans="1:6" x14ac:dyDescent="0.25">
      <c r="A100" s="52">
        <v>20</v>
      </c>
      <c r="B100" s="58">
        <v>10.1</v>
      </c>
      <c r="C100" s="54">
        <f t="shared" ref="C100:E100" si="62">$B$77/($B100*K25)</f>
        <v>18.811881188118811</v>
      </c>
      <c r="D100" s="54">
        <f t="shared" si="62"/>
        <v>19.274468430449602</v>
      </c>
      <c r="E100" s="54">
        <f t="shared" si="62"/>
        <v>20.581926901661717</v>
      </c>
      <c r="F100" s="54"/>
    </row>
    <row r="101" spans="1:6" x14ac:dyDescent="0.25">
      <c r="A101" s="91" t="s">
        <v>93</v>
      </c>
      <c r="B101" s="91"/>
      <c r="C101" s="91"/>
      <c r="D101" s="91"/>
      <c r="E101" s="91"/>
      <c r="F101" s="92"/>
    </row>
    <row r="102" spans="1:6" ht="15.6" x14ac:dyDescent="0.25">
      <c r="A102" s="37" t="s">
        <v>5</v>
      </c>
      <c r="B102" s="49">
        <v>320</v>
      </c>
      <c r="C102" s="37" t="s">
        <v>85</v>
      </c>
      <c r="D102" s="50" t="s">
        <v>50</v>
      </c>
      <c r="E102" s="37" t="s">
        <v>86</v>
      </c>
      <c r="F102" s="51" t="s">
        <v>48</v>
      </c>
    </row>
    <row r="103" spans="1:6" ht="12.75" customHeight="1" x14ac:dyDescent="0.25">
      <c r="A103" s="83" t="s">
        <v>4</v>
      </c>
      <c r="B103" s="85" t="s">
        <v>49</v>
      </c>
      <c r="C103" s="85" t="s">
        <v>89</v>
      </c>
      <c r="D103" s="85" t="s">
        <v>46</v>
      </c>
      <c r="E103" s="83" t="s">
        <v>45</v>
      </c>
      <c r="F103" s="83"/>
    </row>
    <row r="104" spans="1:6" x14ac:dyDescent="0.25">
      <c r="A104" s="90"/>
      <c r="B104" s="86"/>
      <c r="C104" s="87"/>
      <c r="D104" s="87"/>
      <c r="E104" s="84"/>
      <c r="F104" s="84"/>
    </row>
    <row r="105" spans="1:6" x14ac:dyDescent="0.25">
      <c r="A105" s="52">
        <v>0</v>
      </c>
      <c r="B105" s="53"/>
      <c r="C105" s="54"/>
      <c r="D105" s="54"/>
      <c r="E105" s="54"/>
      <c r="F105" s="54"/>
    </row>
    <row r="106" spans="1:6" x14ac:dyDescent="0.25">
      <c r="A106" s="52">
        <v>8.3333333333333329E-2</v>
      </c>
      <c r="B106" s="58">
        <v>210.9</v>
      </c>
      <c r="C106" s="54">
        <f>$B$102/($B106*K6)</f>
        <v>1.5173067804646752</v>
      </c>
      <c r="D106" s="54">
        <f t="shared" ref="D106:E106" si="63">$B$102/($B106*L6)</f>
        <v>1.6510411104076987</v>
      </c>
      <c r="E106" s="54">
        <f t="shared" si="63"/>
        <v>1.9886065274766382</v>
      </c>
      <c r="F106" s="54"/>
    </row>
    <row r="107" spans="1:6" x14ac:dyDescent="0.25">
      <c r="A107" s="52">
        <v>0.16666666666666666</v>
      </c>
      <c r="B107" s="58">
        <v>210.9</v>
      </c>
      <c r="C107" s="54">
        <f t="shared" ref="C107:E107" si="64">$B$102/($B107*K7)</f>
        <v>1.5173067804646752</v>
      </c>
      <c r="D107" s="54">
        <f t="shared" si="64"/>
        <v>1.6262666457284833</v>
      </c>
      <c r="E107" s="54">
        <f t="shared" si="64"/>
        <v>1.9085619880058806</v>
      </c>
      <c r="F107" s="54"/>
    </row>
    <row r="108" spans="1:6" x14ac:dyDescent="0.25">
      <c r="A108" s="52">
        <v>0.25</v>
      </c>
      <c r="B108" s="58">
        <v>210.9</v>
      </c>
      <c r="C108" s="54">
        <f t="shared" ref="C108:E108" si="65">$B$102/($B108*K8)</f>
        <v>1.5173067804646752</v>
      </c>
      <c r="D108" s="54">
        <f t="shared" si="65"/>
        <v>1.6141561494305057</v>
      </c>
      <c r="E108" s="54">
        <f t="shared" si="65"/>
        <v>1.8686044094392549</v>
      </c>
      <c r="F108" s="54"/>
    </row>
    <row r="109" spans="1:6" x14ac:dyDescent="0.25">
      <c r="A109" s="52">
        <v>0.33333333333333331</v>
      </c>
      <c r="B109" s="58">
        <v>202.2</v>
      </c>
      <c r="C109" s="54">
        <f t="shared" ref="C109:E109" si="66">$B$102/($B109*K9)</f>
        <v>1.5825914935707222</v>
      </c>
      <c r="D109" s="54">
        <f t="shared" si="66"/>
        <v>1.6764740397994939</v>
      </c>
      <c r="E109" s="54">
        <f t="shared" si="66"/>
        <v>1.9206207446246628</v>
      </c>
      <c r="F109" s="54"/>
    </row>
    <row r="110" spans="1:6" x14ac:dyDescent="0.25">
      <c r="A110" s="52">
        <v>0.41666666666666669</v>
      </c>
      <c r="B110" s="58">
        <v>193.2</v>
      </c>
      <c r="C110" s="54">
        <f t="shared" ref="C110:E110" si="67">$B$102/($B110*K10)</f>
        <v>1.6563146997929608</v>
      </c>
      <c r="D110" s="54">
        <f t="shared" si="67"/>
        <v>1.7471674048448953</v>
      </c>
      <c r="E110" s="54">
        <f t="shared" si="67"/>
        <v>1.9883729889471318</v>
      </c>
      <c r="F110" s="54"/>
    </row>
    <row r="111" spans="1:6" x14ac:dyDescent="0.25">
      <c r="A111" s="52">
        <v>0.5</v>
      </c>
      <c r="B111" s="58">
        <v>184.7</v>
      </c>
      <c r="C111" s="54">
        <f t="shared" ref="C111:E111" si="68">$B$102/($B111*K11)</f>
        <v>1.7325392528424473</v>
      </c>
      <c r="D111" s="54">
        <f t="shared" si="68"/>
        <v>1.8237255293078394</v>
      </c>
      <c r="E111" s="54">
        <f t="shared" si="68"/>
        <v>2.062546729574342</v>
      </c>
      <c r="F111" s="54"/>
    </row>
    <row r="112" spans="1:6" ht="12.75" customHeight="1" x14ac:dyDescent="0.25">
      <c r="A112" s="52">
        <v>0.58333333333333337</v>
      </c>
      <c r="B112" s="58">
        <v>177.2</v>
      </c>
      <c r="C112" s="54">
        <f t="shared" ref="C112:E112" si="69">$B$102/($B112*K12)</f>
        <v>1.8058690744920995</v>
      </c>
      <c r="D112" s="54">
        <f t="shared" si="69"/>
        <v>1.8949308231816366</v>
      </c>
      <c r="E112" s="54">
        <f t="shared" si="69"/>
        <v>2.1371231650794078</v>
      </c>
      <c r="F112" s="54"/>
    </row>
    <row r="113" spans="1:6" x14ac:dyDescent="0.25">
      <c r="A113" s="52">
        <v>0.66666666666666663</v>
      </c>
      <c r="B113" s="58">
        <v>170.2</v>
      </c>
      <c r="C113" s="54">
        <f t="shared" ref="C113:E113" si="70">$B$102/($B113*K13)</f>
        <v>1.8801410105757934</v>
      </c>
      <c r="D113" s="54">
        <f t="shared" si="70"/>
        <v>1.9707977050060728</v>
      </c>
      <c r="E113" s="54">
        <f t="shared" si="70"/>
        <v>2.211930600677404</v>
      </c>
      <c r="F113" s="54"/>
    </row>
    <row r="114" spans="1:6" x14ac:dyDescent="0.25">
      <c r="A114" s="52">
        <v>0.75</v>
      </c>
      <c r="B114" s="58">
        <v>163.6</v>
      </c>
      <c r="C114" s="54">
        <f t="shared" ref="C114:E114" si="71">$B$102/($B114*K14)</f>
        <v>1.9559902200488999</v>
      </c>
      <c r="D114" s="54">
        <f t="shared" si="71"/>
        <v>2.0460148745281379</v>
      </c>
      <c r="E114" s="54">
        <f t="shared" si="71"/>
        <v>2.2903866745303278</v>
      </c>
      <c r="F114" s="54"/>
    </row>
    <row r="115" spans="1:6" x14ac:dyDescent="0.25">
      <c r="A115" s="52">
        <v>1</v>
      </c>
      <c r="B115" s="58">
        <v>146.69999999999999</v>
      </c>
      <c r="C115" s="54">
        <f t="shared" ref="C115:E115" si="72">$B$102/($B115*K15)</f>
        <v>2.1813224267211999</v>
      </c>
      <c r="D115" s="54">
        <f t="shared" si="72"/>
        <v>2.2745802155591242</v>
      </c>
      <c r="E115" s="54">
        <f t="shared" si="72"/>
        <v>2.5276042024579373</v>
      </c>
      <c r="F115" s="54"/>
    </row>
    <row r="116" spans="1:6" x14ac:dyDescent="0.25">
      <c r="A116" s="52">
        <v>2</v>
      </c>
      <c r="B116" s="58">
        <v>102.9</v>
      </c>
      <c r="C116" s="54">
        <f t="shared" ref="C116:E116" si="73">$B$102/($B116*K16)</f>
        <v>3.1098153547133136</v>
      </c>
      <c r="D116" s="54">
        <f t="shared" si="73"/>
        <v>3.2159414216270052</v>
      </c>
      <c r="E116" s="54">
        <f t="shared" si="73"/>
        <v>3.5178906727526176</v>
      </c>
      <c r="F116" s="54"/>
    </row>
    <row r="117" spans="1:6" x14ac:dyDescent="0.25">
      <c r="A117" s="52">
        <v>3</v>
      </c>
      <c r="B117" s="58">
        <v>79.099999999999994</v>
      </c>
      <c r="C117" s="54">
        <f t="shared" ref="C117:E117" si="74">$B$102/($B117*K17)</f>
        <v>4.0455120101137805</v>
      </c>
      <c r="D117" s="54">
        <f t="shared" si="74"/>
        <v>4.1706309382616293</v>
      </c>
      <c r="E117" s="54">
        <f t="shared" si="74"/>
        <v>4.5302486115495864</v>
      </c>
      <c r="F117" s="54"/>
    </row>
    <row r="118" spans="1:6" x14ac:dyDescent="0.25">
      <c r="A118" s="52">
        <v>4</v>
      </c>
      <c r="B118" s="58">
        <v>64.5</v>
      </c>
      <c r="C118" s="54">
        <f t="shared" ref="C118:E118" si="75">$B$102/($B118*K18)</f>
        <v>4.9612403100775193</v>
      </c>
      <c r="D118" s="54">
        <f t="shared" si="75"/>
        <v>5.104156697610617</v>
      </c>
      <c r="E118" s="54">
        <f t="shared" si="75"/>
        <v>5.5124892334194655</v>
      </c>
      <c r="F118" s="54"/>
    </row>
    <row r="119" spans="1:6" x14ac:dyDescent="0.25">
      <c r="A119" s="52">
        <v>5</v>
      </c>
      <c r="B119" s="58">
        <v>54.5</v>
      </c>
      <c r="C119" s="54">
        <f t="shared" ref="C119:E119" si="76">$B$102/($B119*K19)</f>
        <v>5.8715596330275233</v>
      </c>
      <c r="D119" s="54">
        <f t="shared" si="76"/>
        <v>6.0344908869758713</v>
      </c>
      <c r="E119" s="54">
        <f t="shared" si="76"/>
        <v>6.5239551478083584</v>
      </c>
      <c r="F119" s="54"/>
    </row>
    <row r="120" spans="1:6" x14ac:dyDescent="0.25">
      <c r="A120" s="52">
        <v>6</v>
      </c>
      <c r="B120" s="58">
        <v>47.3</v>
      </c>
      <c r="C120" s="54">
        <f t="shared" ref="C120:E120" si="77">$B$102/($B120*K20)</f>
        <v>6.7653276955602539</v>
      </c>
      <c r="D120" s="54">
        <f t="shared" si="77"/>
        <v>6.9530603243168088</v>
      </c>
      <c r="E120" s="54">
        <f t="shared" si="77"/>
        <v>7.5170307728447261</v>
      </c>
      <c r="F120" s="54"/>
    </row>
    <row r="121" spans="1:6" x14ac:dyDescent="0.25">
      <c r="A121" s="52">
        <v>7</v>
      </c>
      <c r="B121" s="58">
        <v>41.8</v>
      </c>
      <c r="C121" s="54">
        <f t="shared" ref="C121:E121" si="78">$B$102/($B121*K21)</f>
        <v>7.6555023923444985</v>
      </c>
      <c r="D121" s="54">
        <f t="shared" si="78"/>
        <v>7.8679366827795461</v>
      </c>
      <c r="E121" s="54">
        <f t="shared" si="78"/>
        <v>8.5061137692716642</v>
      </c>
      <c r="F121" s="54"/>
    </row>
    <row r="122" spans="1:6" x14ac:dyDescent="0.25">
      <c r="A122" s="52">
        <v>8</v>
      </c>
      <c r="B122" s="58">
        <v>37.5</v>
      </c>
      <c r="C122" s="54">
        <f t="shared" ref="C122:E122" si="79">$B$102/($B122*K22)</f>
        <v>8.5333333333333332</v>
      </c>
      <c r="D122" s="54">
        <f t="shared" si="79"/>
        <v>8.752136752136753</v>
      </c>
      <c r="E122" s="54">
        <f t="shared" si="79"/>
        <v>9.3669959751189165</v>
      </c>
      <c r="F122" s="54"/>
    </row>
    <row r="123" spans="1:6" x14ac:dyDescent="0.25">
      <c r="A123" s="52">
        <v>9</v>
      </c>
      <c r="B123" s="58">
        <v>34.1</v>
      </c>
      <c r="C123" s="54">
        <f t="shared" ref="C123:E123" si="80">$B$102/($B123*K23)</f>
        <v>9.3841642228738991</v>
      </c>
      <c r="D123" s="54">
        <f t="shared" si="80"/>
        <v>9.6247838183322045</v>
      </c>
      <c r="E123" s="54">
        <f t="shared" si="80"/>
        <v>10.300948652990011</v>
      </c>
      <c r="F123" s="54"/>
    </row>
    <row r="124" spans="1:6" x14ac:dyDescent="0.25">
      <c r="A124" s="52">
        <v>10</v>
      </c>
      <c r="B124" s="58">
        <v>31.2</v>
      </c>
      <c r="C124" s="54">
        <f t="shared" ref="C124:E124" si="81">$B$102/($B124*K24)</f>
        <v>10.256410256410257</v>
      </c>
      <c r="D124" s="54">
        <f t="shared" si="81"/>
        <v>10.508617065994116</v>
      </c>
      <c r="E124" s="54">
        <f t="shared" si="81"/>
        <v>11.221455422768333</v>
      </c>
      <c r="F124" s="54"/>
    </row>
    <row r="125" spans="1:6" x14ac:dyDescent="0.25">
      <c r="A125" s="52">
        <v>20</v>
      </c>
      <c r="B125" s="58">
        <v>16.7</v>
      </c>
      <c r="C125" s="54">
        <f t="shared" ref="C125:E125" si="82">$B$102/($B125*K25)</f>
        <v>19.161676646706589</v>
      </c>
      <c r="D125" s="54">
        <f t="shared" si="82"/>
        <v>19.63286541670757</v>
      </c>
      <c r="E125" s="54">
        <f t="shared" si="82"/>
        <v>20.964635280860598</v>
      </c>
      <c r="F125" s="54"/>
    </row>
    <row r="126" spans="1:6" x14ac:dyDescent="0.25">
      <c r="A126" s="91" t="s">
        <v>94</v>
      </c>
      <c r="B126" s="91"/>
      <c r="C126" s="91"/>
      <c r="D126" s="91"/>
      <c r="E126" s="91"/>
      <c r="F126" s="92"/>
    </row>
    <row r="127" spans="1:6" ht="15.6" x14ac:dyDescent="0.25">
      <c r="A127" s="37" t="s">
        <v>5</v>
      </c>
      <c r="B127" s="49">
        <v>400</v>
      </c>
      <c r="C127" s="37" t="s">
        <v>85</v>
      </c>
      <c r="D127" s="50" t="s">
        <v>50</v>
      </c>
      <c r="E127" s="37" t="s">
        <v>86</v>
      </c>
      <c r="F127" s="51" t="s">
        <v>48</v>
      </c>
    </row>
    <row r="128" spans="1:6" ht="12.75" customHeight="1" x14ac:dyDescent="0.25">
      <c r="A128" s="83" t="s">
        <v>4</v>
      </c>
      <c r="B128" s="85" t="s">
        <v>49</v>
      </c>
      <c r="C128" s="85" t="s">
        <v>89</v>
      </c>
      <c r="D128" s="85" t="s">
        <v>46</v>
      </c>
      <c r="E128" s="83" t="s">
        <v>45</v>
      </c>
      <c r="F128" s="83"/>
    </row>
    <row r="129" spans="1:6" x14ac:dyDescent="0.25">
      <c r="A129" s="90"/>
      <c r="B129" s="86"/>
      <c r="C129" s="87"/>
      <c r="D129" s="87"/>
      <c r="E129" s="84"/>
      <c r="F129" s="84"/>
    </row>
    <row r="130" spans="1:6" x14ac:dyDescent="0.25">
      <c r="A130" s="52">
        <v>0</v>
      </c>
      <c r="B130" s="53"/>
      <c r="C130" s="54"/>
      <c r="D130" s="54"/>
      <c r="E130" s="54"/>
      <c r="F130" s="54"/>
    </row>
    <row r="131" spans="1:6" x14ac:dyDescent="0.25">
      <c r="A131" s="52">
        <v>8.3333333333333329E-2</v>
      </c>
      <c r="B131" s="58">
        <v>263.60000000000002</v>
      </c>
      <c r="C131" s="54">
        <f>$B$127/($B131*K6)</f>
        <v>1.5174506828528072</v>
      </c>
      <c r="D131" s="54">
        <f t="shared" ref="D131:E131" si="83">$B$127/($B131*L6)</f>
        <v>1.6511976962489741</v>
      </c>
      <c r="E131" s="54">
        <f t="shared" si="83"/>
        <v>1.9887951282474536</v>
      </c>
      <c r="F131" s="54"/>
    </row>
    <row r="132" spans="1:6" x14ac:dyDescent="0.25">
      <c r="A132" s="52">
        <v>0.16666666666666666</v>
      </c>
      <c r="B132" s="58">
        <v>263.60000000000002</v>
      </c>
      <c r="C132" s="54">
        <f t="shared" ref="C132:E132" si="84">$B$127/($B132*K7)</f>
        <v>1.5174506828528072</v>
      </c>
      <c r="D132" s="54">
        <f t="shared" si="84"/>
        <v>1.6264208819429871</v>
      </c>
      <c r="E132" s="54">
        <f t="shared" si="84"/>
        <v>1.9087429972991283</v>
      </c>
      <c r="F132" s="54"/>
    </row>
    <row r="133" spans="1:6" ht="12.75" customHeight="1" x14ac:dyDescent="0.25">
      <c r="A133" s="52">
        <v>0.25</v>
      </c>
      <c r="B133" s="58">
        <v>263.60000000000002</v>
      </c>
      <c r="C133" s="54">
        <f t="shared" ref="C133:E133" si="85">$B$127/($B133*K8)</f>
        <v>1.5174506828528072</v>
      </c>
      <c r="D133" s="54">
        <f t="shared" si="85"/>
        <v>1.6143092370774543</v>
      </c>
      <c r="E133" s="54">
        <f t="shared" si="85"/>
        <v>1.8687816291290726</v>
      </c>
      <c r="F133" s="54"/>
    </row>
    <row r="134" spans="1:6" x14ac:dyDescent="0.25">
      <c r="A134" s="52">
        <v>0.33333333333333331</v>
      </c>
      <c r="B134" s="58">
        <v>252.7</v>
      </c>
      <c r="C134" s="54">
        <f t="shared" ref="C134:E134" si="86">$B$127/($B134*K9)</f>
        <v>1.5829046299960428</v>
      </c>
      <c r="D134" s="54">
        <f t="shared" si="86"/>
        <v>1.6768057521144522</v>
      </c>
      <c r="E134" s="54">
        <f t="shared" si="86"/>
        <v>1.9210007645583045</v>
      </c>
      <c r="F134" s="54"/>
    </row>
    <row r="135" spans="1:6" x14ac:dyDescent="0.25">
      <c r="A135" s="52">
        <v>0.41666666666666669</v>
      </c>
      <c r="B135" s="58">
        <v>241.5</v>
      </c>
      <c r="C135" s="54">
        <f t="shared" ref="C135:E135" si="87">$B$127/($B135*K10)</f>
        <v>1.6563146997929608</v>
      </c>
      <c r="D135" s="54">
        <f t="shared" si="87"/>
        <v>1.7471674048448953</v>
      </c>
      <c r="E135" s="54">
        <f t="shared" si="87"/>
        <v>1.9883729889471315</v>
      </c>
      <c r="F135" s="54"/>
    </row>
    <row r="136" spans="1:6" x14ac:dyDescent="0.25">
      <c r="A136" s="52">
        <v>0.5</v>
      </c>
      <c r="B136" s="58">
        <v>230.9</v>
      </c>
      <c r="C136" s="54">
        <f t="shared" ref="C136:E136" si="88">$B$127/($B136*K11)</f>
        <v>1.7323516673884798</v>
      </c>
      <c r="D136" s="54">
        <f t="shared" si="88"/>
        <v>1.8235280709352419</v>
      </c>
      <c r="E136" s="54">
        <f t="shared" si="88"/>
        <v>2.0623234135577144</v>
      </c>
      <c r="F136" s="54"/>
    </row>
    <row r="137" spans="1:6" x14ac:dyDescent="0.25">
      <c r="A137" s="52">
        <v>0.58333333333333337</v>
      </c>
      <c r="B137" s="58">
        <v>221.5</v>
      </c>
      <c r="C137" s="54">
        <f t="shared" ref="C137:E137" si="89">$B$127/($B137*K12)</f>
        <v>1.8058690744920993</v>
      </c>
      <c r="D137" s="54">
        <f t="shared" si="89"/>
        <v>1.8949308231816364</v>
      </c>
      <c r="E137" s="54">
        <f t="shared" si="89"/>
        <v>2.1371231650794078</v>
      </c>
      <c r="F137" s="54"/>
    </row>
    <row r="138" spans="1:6" x14ac:dyDescent="0.25">
      <c r="A138" s="52">
        <v>0.66666666666666663</v>
      </c>
      <c r="B138" s="58">
        <v>212.8</v>
      </c>
      <c r="C138" s="54">
        <f t="shared" ref="C138:E138" si="90">$B$127/($B138*K13)</f>
        <v>1.8796992481203008</v>
      </c>
      <c r="D138" s="54">
        <f t="shared" si="90"/>
        <v>1.9703346416355354</v>
      </c>
      <c r="E138" s="54">
        <f t="shared" si="90"/>
        <v>2.2114108801415302</v>
      </c>
      <c r="F138" s="54"/>
    </row>
    <row r="139" spans="1:6" x14ac:dyDescent="0.25">
      <c r="A139" s="52">
        <v>0.75</v>
      </c>
      <c r="B139" s="58">
        <v>204.6</v>
      </c>
      <c r="C139" s="54">
        <f t="shared" ref="C139:E139" si="91">$B$127/($B139*K14)</f>
        <v>1.9550342130987293</v>
      </c>
      <c r="D139" s="54">
        <f t="shared" si="91"/>
        <v>2.045014867258085</v>
      </c>
      <c r="E139" s="54">
        <f t="shared" si="91"/>
        <v>2.2892672284528448</v>
      </c>
      <c r="F139" s="54"/>
    </row>
    <row r="140" spans="1:6" x14ac:dyDescent="0.25">
      <c r="A140" s="52">
        <v>1</v>
      </c>
      <c r="B140" s="58">
        <v>183.4</v>
      </c>
      <c r="C140" s="54">
        <f t="shared" ref="C140:E140" si="92">$B$127/($B140*K15)</f>
        <v>2.1810250817884405</v>
      </c>
      <c r="D140" s="54">
        <f t="shared" si="92"/>
        <v>2.2742701582778317</v>
      </c>
      <c r="E140" s="54">
        <f t="shared" si="92"/>
        <v>2.5272596544477874</v>
      </c>
      <c r="F140" s="54"/>
    </row>
    <row r="141" spans="1:6" x14ac:dyDescent="0.25">
      <c r="A141" s="52">
        <v>2</v>
      </c>
      <c r="B141" s="58">
        <v>128.6</v>
      </c>
      <c r="C141" s="54">
        <f t="shared" ref="C141:E141" si="93">$B$127/($B141*K16)</f>
        <v>3.1104199066874028</v>
      </c>
      <c r="D141" s="54">
        <f t="shared" si="93"/>
        <v>3.216566604640541</v>
      </c>
      <c r="E141" s="54">
        <f t="shared" si="93"/>
        <v>3.5185745550762473</v>
      </c>
      <c r="F141" s="54"/>
    </row>
    <row r="142" spans="1:6" x14ac:dyDescent="0.25">
      <c r="A142" s="52">
        <v>3</v>
      </c>
      <c r="B142" s="58">
        <v>98.9</v>
      </c>
      <c r="C142" s="54">
        <f t="shared" ref="C142:E142" si="94">$B$127/($B142*K17)</f>
        <v>4.0444893832153692</v>
      </c>
      <c r="D142" s="54">
        <f t="shared" si="94"/>
        <v>4.1695766837271844</v>
      </c>
      <c r="E142" s="54">
        <f t="shared" si="94"/>
        <v>4.5291034526487897</v>
      </c>
      <c r="F142" s="54"/>
    </row>
    <row r="143" spans="1:6" x14ac:dyDescent="0.25">
      <c r="A143" s="52">
        <v>4</v>
      </c>
      <c r="B143" s="58">
        <v>80.599999999999994</v>
      </c>
      <c r="C143" s="54">
        <f t="shared" ref="C143:E143" si="95">$B$127/($B143*K18)</f>
        <v>4.9627791563275441</v>
      </c>
      <c r="D143" s="54">
        <f t="shared" si="95"/>
        <v>5.1057398727649623</v>
      </c>
      <c r="E143" s="54">
        <f t="shared" si="95"/>
        <v>5.5141990625861599</v>
      </c>
      <c r="F143" s="54"/>
    </row>
    <row r="144" spans="1:6" x14ac:dyDescent="0.25">
      <c r="A144" s="52">
        <v>5</v>
      </c>
      <c r="B144" s="58">
        <v>68.099999999999994</v>
      </c>
      <c r="C144" s="54">
        <f t="shared" ref="C144:E144" si="96">$B$127/($B144*K19)</f>
        <v>5.8737151248164468</v>
      </c>
      <c r="D144" s="54">
        <f t="shared" si="96"/>
        <v>6.0367061920004597</v>
      </c>
      <c r="E144" s="54">
        <f t="shared" si="96"/>
        <v>6.5263501386849407</v>
      </c>
      <c r="F144" s="54"/>
    </row>
    <row r="145" spans="1:6" x14ac:dyDescent="0.25">
      <c r="A145" s="52">
        <v>6</v>
      </c>
      <c r="B145" s="58">
        <v>59.1</v>
      </c>
      <c r="C145" s="54">
        <f t="shared" ref="C145:E145" si="97">$B$127/($B145*K20)</f>
        <v>6.7681895093062607</v>
      </c>
      <c r="D145" s="54">
        <f t="shared" si="97"/>
        <v>6.9560015511883462</v>
      </c>
      <c r="E145" s="54">
        <f t="shared" si="97"/>
        <v>7.5202105658958445</v>
      </c>
      <c r="F145" s="54"/>
    </row>
    <row r="146" spans="1:6" x14ac:dyDescent="0.25">
      <c r="A146" s="52">
        <v>7</v>
      </c>
      <c r="B146" s="58">
        <v>52.3</v>
      </c>
      <c r="C146" s="54">
        <f t="shared" ref="C146:E146" si="98">$B$127/($B146*K21)</f>
        <v>7.6481835564053542</v>
      </c>
      <c r="D146" s="54">
        <f t="shared" si="98"/>
        <v>7.8604147547845367</v>
      </c>
      <c r="E146" s="54">
        <f t="shared" si="98"/>
        <v>8.4979817293392816</v>
      </c>
      <c r="F146" s="54"/>
    </row>
    <row r="147" spans="1:6" x14ac:dyDescent="0.25">
      <c r="A147" s="52">
        <v>8</v>
      </c>
      <c r="B147" s="58">
        <v>46.9</v>
      </c>
      <c r="C147" s="54">
        <f t="shared" ref="C147:E147" si="99">$B$127/($B147*K22)</f>
        <v>8.5287846481876333</v>
      </c>
      <c r="D147" s="54">
        <f t="shared" si="99"/>
        <v>8.7474714340385979</v>
      </c>
      <c r="E147" s="54">
        <f t="shared" si="99"/>
        <v>9.3620029069019015</v>
      </c>
      <c r="F147" s="54"/>
    </row>
    <row r="148" spans="1:6" x14ac:dyDescent="0.25">
      <c r="A148" s="52">
        <v>9</v>
      </c>
      <c r="B148" s="58">
        <v>42.6</v>
      </c>
      <c r="C148" s="54">
        <f t="shared" ref="C148:E148" si="100">$B$127/($B148*K23)</f>
        <v>9.3896713615023479</v>
      </c>
      <c r="D148" s="54">
        <f t="shared" si="100"/>
        <v>9.6304321656434322</v>
      </c>
      <c r="E148" s="54">
        <f t="shared" si="100"/>
        <v>10.306993810650216</v>
      </c>
      <c r="F148" s="54"/>
    </row>
    <row r="149" spans="1:6" x14ac:dyDescent="0.25">
      <c r="A149" s="52">
        <v>10</v>
      </c>
      <c r="B149" s="58">
        <v>39.1</v>
      </c>
      <c r="C149" s="54">
        <f t="shared" ref="C149:E149" si="101">$B$127/($B149*K24)</f>
        <v>10.230179028132993</v>
      </c>
      <c r="D149" s="54">
        <f t="shared" si="101"/>
        <v>10.481740807513312</v>
      </c>
      <c r="E149" s="54">
        <f t="shared" si="101"/>
        <v>11.192756048285549</v>
      </c>
      <c r="F149" s="54"/>
    </row>
    <row r="150" spans="1:6" x14ac:dyDescent="0.25">
      <c r="A150" s="52">
        <v>20</v>
      </c>
      <c r="B150" s="58">
        <v>20.9</v>
      </c>
      <c r="C150" s="54">
        <f t="shared" ref="C150:E150" si="102">$B$127/($B150*K25)</f>
        <v>19.138755980861244</v>
      </c>
      <c r="D150" s="54">
        <f t="shared" si="102"/>
        <v>19.609381127931602</v>
      </c>
      <c r="E150" s="54">
        <f t="shared" si="102"/>
        <v>20.939557965931339</v>
      </c>
      <c r="F150" s="54"/>
    </row>
    <row r="151" spans="1:6" x14ac:dyDescent="0.25">
      <c r="A151" s="91" t="s">
        <v>95</v>
      </c>
      <c r="B151" s="91"/>
      <c r="C151" s="91"/>
      <c r="D151" s="91"/>
      <c r="E151" s="91"/>
      <c r="F151" s="92"/>
    </row>
    <row r="152" spans="1:6" ht="15.6" x14ac:dyDescent="0.25">
      <c r="A152" s="37" t="s">
        <v>5</v>
      </c>
      <c r="B152" s="49">
        <v>409</v>
      </c>
      <c r="C152" s="37" t="s">
        <v>85</v>
      </c>
      <c r="D152" s="50" t="s">
        <v>50</v>
      </c>
      <c r="E152" s="37" t="s">
        <v>86</v>
      </c>
      <c r="F152" s="51" t="s">
        <v>48</v>
      </c>
    </row>
    <row r="153" spans="1:6" ht="12.75" customHeight="1" x14ac:dyDescent="0.25">
      <c r="A153" s="83" t="s">
        <v>4</v>
      </c>
      <c r="B153" s="85" t="s">
        <v>49</v>
      </c>
      <c r="C153" s="85" t="s">
        <v>89</v>
      </c>
      <c r="D153" s="85" t="s">
        <v>46</v>
      </c>
      <c r="E153" s="83" t="s">
        <v>45</v>
      </c>
      <c r="F153" s="83"/>
    </row>
    <row r="154" spans="1:6" x14ac:dyDescent="0.25">
      <c r="A154" s="90"/>
      <c r="B154" s="86"/>
      <c r="C154" s="87"/>
      <c r="D154" s="87"/>
      <c r="E154" s="84"/>
      <c r="F154" s="84"/>
    </row>
    <row r="155" spans="1:6" x14ac:dyDescent="0.25">
      <c r="A155" s="52">
        <v>0</v>
      </c>
      <c r="B155" s="53"/>
      <c r="C155" s="54"/>
      <c r="D155" s="54"/>
      <c r="E155" s="54"/>
      <c r="F155" s="54"/>
    </row>
    <row r="156" spans="1:6" x14ac:dyDescent="0.25">
      <c r="A156" s="52">
        <v>8.3333333333333329E-2</v>
      </c>
      <c r="B156" s="58">
        <v>826</v>
      </c>
      <c r="C156" s="54">
        <f>$B$152/($B156*K6)</f>
        <v>0.49515738498789347</v>
      </c>
      <c r="D156" s="54">
        <f t="shared" ref="D156:E156" si="103">$B$152/($B156*L6)</f>
        <v>0.53880020129259354</v>
      </c>
      <c r="E156" s="54">
        <f t="shared" si="103"/>
        <v>0.64896118609160347</v>
      </c>
      <c r="F156" s="54"/>
    </row>
    <row r="157" spans="1:6" x14ac:dyDescent="0.25">
      <c r="A157" s="52">
        <v>0.16666666666666666</v>
      </c>
      <c r="B157" s="58">
        <v>622</v>
      </c>
      <c r="C157" s="54">
        <f t="shared" ref="C157:E157" si="104">$B$152/($B157*K7)</f>
        <v>0.657556270096463</v>
      </c>
      <c r="D157" s="54">
        <f t="shared" si="104"/>
        <v>0.70477628091796674</v>
      </c>
      <c r="E157" s="54">
        <f t="shared" si="104"/>
        <v>0.82711480515278368</v>
      </c>
      <c r="F157" s="54"/>
    </row>
    <row r="158" spans="1:6" x14ac:dyDescent="0.25">
      <c r="A158" s="52">
        <v>0.25</v>
      </c>
      <c r="B158" s="58">
        <v>500</v>
      </c>
      <c r="C158" s="54">
        <f t="shared" ref="C158:E158" si="105">$B$152/($B158*K8)</f>
        <v>0.81799999999999995</v>
      </c>
      <c r="D158" s="54">
        <f t="shared" si="105"/>
        <v>0.87021276595744679</v>
      </c>
      <c r="E158" s="54">
        <f t="shared" si="105"/>
        <v>1.0073891625615763</v>
      </c>
      <c r="F158" s="54"/>
    </row>
    <row r="159" spans="1:6" x14ac:dyDescent="0.25">
      <c r="A159" s="52">
        <v>0.33333333333333331</v>
      </c>
      <c r="B159" s="58">
        <v>413</v>
      </c>
      <c r="C159" s="54">
        <f t="shared" ref="C159:E159" si="106">$B$152/($B159*K9)</f>
        <v>0.99031476997578693</v>
      </c>
      <c r="D159" s="54">
        <f t="shared" si="106"/>
        <v>1.0490622563302829</v>
      </c>
      <c r="E159" s="54">
        <f t="shared" si="106"/>
        <v>1.2018383130774115</v>
      </c>
      <c r="F159" s="54"/>
    </row>
    <row r="160" spans="1:6" x14ac:dyDescent="0.25">
      <c r="A160" s="52">
        <v>0.41666666666666669</v>
      </c>
      <c r="B160" s="58">
        <v>357</v>
      </c>
      <c r="C160" s="54">
        <f t="shared" ref="C160:E160" si="107">$B$152/($B160*K10)</f>
        <v>1.1456582633053221</v>
      </c>
      <c r="D160" s="54">
        <f t="shared" si="107"/>
        <v>1.2085002777482301</v>
      </c>
      <c r="E160" s="54">
        <f t="shared" si="107"/>
        <v>1.3753400519871815</v>
      </c>
      <c r="F160" s="54"/>
    </row>
    <row r="161" spans="1:6" x14ac:dyDescent="0.25">
      <c r="A161" s="52">
        <v>0.5</v>
      </c>
      <c r="B161" s="58">
        <v>310</v>
      </c>
      <c r="C161" s="54">
        <f t="shared" ref="C161:E161" si="108">$B$152/($B161*K11)</f>
        <v>1.3193548387096774</v>
      </c>
      <c r="D161" s="54">
        <f t="shared" si="108"/>
        <v>1.3887945670628183</v>
      </c>
      <c r="E161" s="54">
        <f t="shared" si="108"/>
        <v>1.5706605222734256</v>
      </c>
      <c r="F161" s="54"/>
    </row>
    <row r="162" spans="1:6" x14ac:dyDescent="0.25">
      <c r="A162" s="52">
        <v>0.58333333333333337</v>
      </c>
      <c r="B162" s="58">
        <v>282</v>
      </c>
      <c r="C162" s="54">
        <f t="shared" ref="C162:E162" si="109">$B$152/($B162*K12)</f>
        <v>1.4503546099290781</v>
      </c>
      <c r="D162" s="54">
        <f t="shared" si="109"/>
        <v>1.5218831163998721</v>
      </c>
      <c r="E162" s="54">
        <f t="shared" si="109"/>
        <v>1.7163959880817492</v>
      </c>
      <c r="F162" s="54"/>
    </row>
    <row r="163" spans="1:6" x14ac:dyDescent="0.25">
      <c r="A163" s="52">
        <v>0.66666666666666663</v>
      </c>
      <c r="B163" s="58">
        <v>255</v>
      </c>
      <c r="C163" s="54">
        <f t="shared" ref="C163:E163" si="110">$B$152/($B163*K13)</f>
        <v>1.6039215686274511</v>
      </c>
      <c r="D163" s="54">
        <f t="shared" si="110"/>
        <v>1.6812595058987958</v>
      </c>
      <c r="E163" s="54">
        <f t="shared" si="110"/>
        <v>1.8869665513264129</v>
      </c>
      <c r="F163" s="54"/>
    </row>
    <row r="164" spans="1:6" x14ac:dyDescent="0.25">
      <c r="A164" s="52">
        <v>0.75</v>
      </c>
      <c r="B164" s="58">
        <v>239</v>
      </c>
      <c r="C164" s="54">
        <f t="shared" ref="C164:E164" si="111">$B$152/($B164*K14)</f>
        <v>1.7112970711297071</v>
      </c>
      <c r="D164" s="54">
        <f t="shared" si="111"/>
        <v>1.7900596978344219</v>
      </c>
      <c r="E164" s="54">
        <f t="shared" si="111"/>
        <v>2.0038607390277603</v>
      </c>
      <c r="F164" s="54"/>
    </row>
    <row r="165" spans="1:6" x14ac:dyDescent="0.25">
      <c r="A165" s="52">
        <v>1</v>
      </c>
      <c r="B165" s="58">
        <v>241</v>
      </c>
      <c r="C165" s="54">
        <f t="shared" ref="C165:E165" si="112">$B$152/($B165*K15)</f>
        <v>1.6970954356846473</v>
      </c>
      <c r="D165" s="54">
        <f t="shared" si="112"/>
        <v>1.7696511321007793</v>
      </c>
      <c r="E165" s="54">
        <f t="shared" si="112"/>
        <v>1.9665068779659876</v>
      </c>
      <c r="F165" s="54"/>
    </row>
    <row r="166" spans="1:6" x14ac:dyDescent="0.25">
      <c r="A166" s="52">
        <v>2</v>
      </c>
      <c r="B166" s="58">
        <v>142</v>
      </c>
      <c r="C166" s="54">
        <f t="shared" ref="C166:E166" si="113">$B$152/($B166*K16)</f>
        <v>2.880281690140845</v>
      </c>
      <c r="D166" s="54">
        <f t="shared" si="113"/>
        <v>2.978574653713387</v>
      </c>
      <c r="E166" s="54">
        <f t="shared" si="113"/>
        <v>3.25823720604168</v>
      </c>
      <c r="F166" s="54"/>
    </row>
    <row r="167" spans="1:6" x14ac:dyDescent="0.25">
      <c r="A167" s="52">
        <v>3</v>
      </c>
      <c r="B167" s="58">
        <v>108.6</v>
      </c>
      <c r="C167" s="54">
        <f t="shared" ref="C167:E167" si="114">$B$152/($B167*K17)</f>
        <v>3.7661141804788216</v>
      </c>
      <c r="D167" s="54">
        <f t="shared" si="114"/>
        <v>3.8825919386379608</v>
      </c>
      <c r="E167" s="54">
        <f t="shared" si="114"/>
        <v>4.2173731024398897</v>
      </c>
      <c r="F167" s="54"/>
    </row>
    <row r="168" spans="1:6" x14ac:dyDescent="0.25">
      <c r="A168" s="52">
        <v>4</v>
      </c>
      <c r="B168" s="58">
        <v>89</v>
      </c>
      <c r="C168" s="54">
        <f t="shared" ref="C168:E168" si="115">$B$152/($B168*K18)</f>
        <v>4.595505617977528</v>
      </c>
      <c r="D168" s="54">
        <f t="shared" si="115"/>
        <v>4.7278864382484862</v>
      </c>
      <c r="E168" s="54">
        <f t="shared" si="115"/>
        <v>5.1061173533083641</v>
      </c>
      <c r="F168" s="54"/>
    </row>
    <row r="169" spans="1:6" x14ac:dyDescent="0.25">
      <c r="A169" s="52">
        <v>5</v>
      </c>
      <c r="B169" s="58">
        <v>75.099999999999994</v>
      </c>
      <c r="C169" s="54">
        <f t="shared" ref="C169:E169" si="116">$B$152/($B169*K19)</f>
        <v>5.4460719041278303</v>
      </c>
      <c r="D169" s="54">
        <f t="shared" si="116"/>
        <v>5.5971962015702257</v>
      </c>
      <c r="E169" s="54">
        <f t="shared" si="116"/>
        <v>6.0511910045864772</v>
      </c>
      <c r="F169" s="54"/>
    </row>
    <row r="170" spans="1:6" x14ac:dyDescent="0.25">
      <c r="A170" s="52">
        <v>6</v>
      </c>
      <c r="B170" s="58">
        <v>58.6</v>
      </c>
      <c r="C170" s="54">
        <f t="shared" ref="C170:E170" si="117">$B$152/($B170*K20)</f>
        <v>6.9795221843003414</v>
      </c>
      <c r="D170" s="54">
        <f t="shared" si="117"/>
        <v>7.1731985450157669</v>
      </c>
      <c r="E170" s="54">
        <f t="shared" si="117"/>
        <v>7.7550246492226007</v>
      </c>
      <c r="F170" s="54"/>
    </row>
    <row r="171" spans="1:6" x14ac:dyDescent="0.25">
      <c r="A171" s="52">
        <v>7</v>
      </c>
      <c r="B171" s="58">
        <v>51</v>
      </c>
      <c r="C171" s="54">
        <f t="shared" ref="C171:E171" si="118">$B$152/($B171*K21)</f>
        <v>8.0196078431372548</v>
      </c>
      <c r="D171" s="54">
        <f t="shared" si="118"/>
        <v>8.2421457791749795</v>
      </c>
      <c r="E171" s="54">
        <f t="shared" si="118"/>
        <v>8.9106753812636175</v>
      </c>
      <c r="F171" s="54"/>
    </row>
    <row r="172" spans="1:6" x14ac:dyDescent="0.25">
      <c r="A172" s="52">
        <v>8</v>
      </c>
      <c r="B172" s="58">
        <v>50.1</v>
      </c>
      <c r="C172" s="54">
        <f t="shared" ref="C172:E172" si="119">$B$152/($B172*K22)</f>
        <v>8.1636726546906182</v>
      </c>
      <c r="D172" s="54">
        <f t="shared" si="119"/>
        <v>8.3729975945544801</v>
      </c>
      <c r="E172" s="54">
        <f t="shared" si="119"/>
        <v>8.9612213553135227</v>
      </c>
      <c r="F172" s="54"/>
    </row>
    <row r="173" spans="1:6" x14ac:dyDescent="0.25">
      <c r="A173" s="52">
        <v>9</v>
      </c>
      <c r="B173" s="58">
        <v>41.2</v>
      </c>
      <c r="C173" s="54">
        <f t="shared" ref="C173:E173" si="120">$B$152/($B173*K23)</f>
        <v>9.9271844660194173</v>
      </c>
      <c r="D173" s="54">
        <f t="shared" si="120"/>
        <v>10.181727657455813</v>
      </c>
      <c r="E173" s="54">
        <f t="shared" si="120"/>
        <v>10.897019172359403</v>
      </c>
      <c r="F173" s="54"/>
    </row>
    <row r="174" spans="1:6" x14ac:dyDescent="0.25">
      <c r="A174" s="52">
        <v>10</v>
      </c>
      <c r="B174" s="58">
        <v>40.299999999999997</v>
      </c>
      <c r="C174" s="54">
        <f t="shared" ref="C174:E174" si="121">$B$152/($B174*K24)</f>
        <v>10.148883374689827</v>
      </c>
      <c r="D174" s="54">
        <f t="shared" si="121"/>
        <v>10.398446080624822</v>
      </c>
      <c r="E174" s="54">
        <f t="shared" si="121"/>
        <v>11.103811132045763</v>
      </c>
      <c r="F174" s="54"/>
    </row>
    <row r="175" spans="1:6" x14ac:dyDescent="0.25">
      <c r="A175" s="52">
        <v>20</v>
      </c>
      <c r="B175" s="58">
        <v>19</v>
      </c>
      <c r="C175" s="54">
        <f t="shared" ref="C175:E175" si="122">$B$152/($B175*K25)</f>
        <v>21.526315789473685</v>
      </c>
      <c r="D175" s="54">
        <f t="shared" si="122"/>
        <v>22.05565142364107</v>
      </c>
      <c r="E175" s="54">
        <f t="shared" si="122"/>
        <v>23.551767822181276</v>
      </c>
      <c r="F175" s="54"/>
    </row>
    <row r="176" spans="1:6" x14ac:dyDescent="0.25">
      <c r="A176" s="91" t="s">
        <v>96</v>
      </c>
      <c r="B176" s="91"/>
      <c r="C176" s="91"/>
      <c r="D176" s="91"/>
      <c r="E176" s="91"/>
      <c r="F176" s="92"/>
    </row>
    <row r="177" spans="1:6" ht="15.6" x14ac:dyDescent="0.25">
      <c r="A177" s="37" t="s">
        <v>5</v>
      </c>
      <c r="B177" s="49">
        <v>480</v>
      </c>
      <c r="C177" s="37" t="s">
        <v>85</v>
      </c>
      <c r="D177" s="50" t="s">
        <v>50</v>
      </c>
      <c r="E177" s="37" t="s">
        <v>86</v>
      </c>
      <c r="F177" s="51" t="s">
        <v>48</v>
      </c>
    </row>
    <row r="178" spans="1:6" ht="12.75" customHeight="1" x14ac:dyDescent="0.25">
      <c r="A178" s="83" t="s">
        <v>4</v>
      </c>
      <c r="B178" s="85" t="s">
        <v>49</v>
      </c>
      <c r="C178" s="85" t="s">
        <v>89</v>
      </c>
      <c r="D178" s="85" t="s">
        <v>46</v>
      </c>
      <c r="E178" s="83" t="s">
        <v>45</v>
      </c>
      <c r="F178" s="83"/>
    </row>
    <row r="179" spans="1:6" x14ac:dyDescent="0.25">
      <c r="A179" s="90"/>
      <c r="B179" s="86"/>
      <c r="C179" s="87"/>
      <c r="D179" s="87"/>
      <c r="E179" s="84"/>
      <c r="F179" s="84"/>
    </row>
    <row r="180" spans="1:6" x14ac:dyDescent="0.25">
      <c r="A180" s="52">
        <v>0</v>
      </c>
      <c r="B180" s="53"/>
      <c r="C180" s="54"/>
      <c r="D180" s="54"/>
      <c r="E180" s="54"/>
      <c r="F180" s="54"/>
    </row>
    <row r="181" spans="1:6" x14ac:dyDescent="0.25">
      <c r="A181" s="52">
        <v>8.3333333333333329E-2</v>
      </c>
      <c r="B181" s="58">
        <v>316.39999999999998</v>
      </c>
      <c r="C181" s="54">
        <f>$B$177/($B181*K6)</f>
        <v>1.5170670037926677</v>
      </c>
      <c r="D181" s="54">
        <f t="shared" ref="D181:E181" si="123">$B$177/($B181*L6)</f>
        <v>1.6507801999920213</v>
      </c>
      <c r="E181" s="54">
        <f t="shared" si="123"/>
        <v>1.9882922723363927</v>
      </c>
      <c r="F181" s="54"/>
    </row>
    <row r="182" spans="1:6" x14ac:dyDescent="0.25">
      <c r="A182" s="52">
        <v>0.16666666666666666</v>
      </c>
      <c r="B182" s="58">
        <v>316.3</v>
      </c>
      <c r="C182" s="54">
        <f t="shared" ref="C182:E182" si="124">$B$177/($B182*K7)</f>
        <v>1.5175466329434082</v>
      </c>
      <c r="D182" s="54">
        <f t="shared" si="124"/>
        <v>1.6265237223402016</v>
      </c>
      <c r="E182" s="54">
        <f t="shared" si="124"/>
        <v>1.9088636892369912</v>
      </c>
      <c r="F182" s="54"/>
    </row>
    <row r="183" spans="1:6" x14ac:dyDescent="0.25">
      <c r="A183" s="52">
        <v>0.25</v>
      </c>
      <c r="B183" s="58">
        <v>316.3</v>
      </c>
      <c r="C183" s="54">
        <f t="shared" ref="C183:E183" si="125">$B$177/($B183*K8)</f>
        <v>1.5175466329434082</v>
      </c>
      <c r="D183" s="54">
        <f t="shared" si="125"/>
        <v>1.6144113116419236</v>
      </c>
      <c r="E183" s="54">
        <f t="shared" si="125"/>
        <v>1.868899794265281</v>
      </c>
      <c r="F183" s="54"/>
    </row>
    <row r="184" spans="1:6" x14ac:dyDescent="0.25">
      <c r="A184" s="52">
        <v>0.33333333333333331</v>
      </c>
      <c r="B184" s="58">
        <v>303.3</v>
      </c>
      <c r="C184" s="54">
        <f t="shared" ref="C184:E184" si="126">$B$177/($B184*K9)</f>
        <v>1.5825914935707219</v>
      </c>
      <c r="D184" s="54">
        <f t="shared" si="126"/>
        <v>1.6764740397994937</v>
      </c>
      <c r="E184" s="54">
        <f t="shared" si="126"/>
        <v>1.9206207446246628</v>
      </c>
      <c r="F184" s="54"/>
    </row>
    <row r="185" spans="1:6" x14ac:dyDescent="0.25">
      <c r="A185" s="52">
        <v>0.41666666666666669</v>
      </c>
      <c r="B185" s="58">
        <v>289.8</v>
      </c>
      <c r="C185" s="54">
        <f t="shared" ref="C185:E185" si="127">$B$177/($B185*K10)</f>
        <v>1.6563146997929605</v>
      </c>
      <c r="D185" s="54">
        <f t="shared" si="127"/>
        <v>1.7471674048448953</v>
      </c>
      <c r="E185" s="54">
        <f t="shared" si="127"/>
        <v>1.9883729889471315</v>
      </c>
      <c r="F185" s="54"/>
    </row>
    <row r="186" spans="1:6" x14ac:dyDescent="0.25">
      <c r="A186" s="52">
        <v>0.5</v>
      </c>
      <c r="B186" s="58">
        <v>277.10000000000002</v>
      </c>
      <c r="C186" s="54">
        <f t="shared" ref="C186:E186" si="128">$B$177/($B186*K11)</f>
        <v>1.732226632984482</v>
      </c>
      <c r="D186" s="54">
        <f t="shared" si="128"/>
        <v>1.823396455773139</v>
      </c>
      <c r="E186" s="54">
        <f t="shared" si="128"/>
        <v>2.0621745630767645</v>
      </c>
      <c r="F186" s="54"/>
    </row>
    <row r="187" spans="1:6" x14ac:dyDescent="0.25">
      <c r="A187" s="52">
        <v>0.58333333333333337</v>
      </c>
      <c r="B187" s="58">
        <v>265.8</v>
      </c>
      <c r="C187" s="54">
        <f t="shared" ref="C187:E187" si="129">$B$177/($B187*K12)</f>
        <v>1.8058690744920993</v>
      </c>
      <c r="D187" s="54">
        <f t="shared" si="129"/>
        <v>1.8949308231816362</v>
      </c>
      <c r="E187" s="54">
        <f t="shared" si="129"/>
        <v>2.1371231650794074</v>
      </c>
      <c r="F187" s="54"/>
    </row>
    <row r="188" spans="1:6" x14ac:dyDescent="0.25">
      <c r="A188" s="52">
        <v>0.66666666666666663</v>
      </c>
      <c r="B188" s="58">
        <v>255.3</v>
      </c>
      <c r="C188" s="54">
        <f t="shared" ref="C188:E188" si="130">$B$177/($B188*K13)</f>
        <v>1.8801410105757932</v>
      </c>
      <c r="D188" s="54">
        <f t="shared" si="130"/>
        <v>1.9707977050060725</v>
      </c>
      <c r="E188" s="54">
        <f t="shared" si="130"/>
        <v>2.211930600677404</v>
      </c>
      <c r="F188" s="54"/>
    </row>
    <row r="189" spans="1:6" x14ac:dyDescent="0.25">
      <c r="A189" s="52">
        <v>0.75</v>
      </c>
      <c r="B189" s="58">
        <v>245.5</v>
      </c>
      <c r="C189" s="54">
        <f t="shared" ref="C189:E189" si="131">$B$177/($B189*K14)</f>
        <v>1.955193482688391</v>
      </c>
      <c r="D189" s="54">
        <f t="shared" si="131"/>
        <v>2.045181467247271</v>
      </c>
      <c r="E189" s="54">
        <f t="shared" si="131"/>
        <v>2.289453726801395</v>
      </c>
      <c r="F189" s="54"/>
    </row>
    <row r="190" spans="1:6" x14ac:dyDescent="0.25">
      <c r="A190" s="52">
        <v>1</v>
      </c>
      <c r="B190" s="58">
        <v>220.1</v>
      </c>
      <c r="C190" s="54">
        <f t="shared" ref="C190:E190" si="132">$B$177/($B190*K15)</f>
        <v>2.1808268968650615</v>
      </c>
      <c r="D190" s="54">
        <f t="shared" si="132"/>
        <v>2.2740635003806688</v>
      </c>
      <c r="E190" s="54">
        <f t="shared" si="132"/>
        <v>2.5270300079548802</v>
      </c>
      <c r="F190" s="54"/>
    </row>
    <row r="191" spans="1:6" x14ac:dyDescent="0.25">
      <c r="A191" s="52">
        <v>2</v>
      </c>
      <c r="B191" s="58">
        <v>154.30000000000001</v>
      </c>
      <c r="C191" s="54">
        <f t="shared" ref="C191:E191" si="133">$B$177/($B191*K16)</f>
        <v>3.1108230719377832</v>
      </c>
      <c r="D191" s="54">
        <f t="shared" si="133"/>
        <v>3.2169835283741297</v>
      </c>
      <c r="E191" s="54">
        <f t="shared" si="133"/>
        <v>3.5190306243640079</v>
      </c>
      <c r="F191" s="54"/>
    </row>
    <row r="192" spans="1:6" x14ac:dyDescent="0.25">
      <c r="A192" s="52">
        <v>3</v>
      </c>
      <c r="B192" s="58">
        <v>118.6</v>
      </c>
      <c r="C192" s="54">
        <f t="shared" ref="C192:E192" si="134">$B$177/($B192*K17)</f>
        <v>4.0472175379426645</v>
      </c>
      <c r="D192" s="54">
        <f t="shared" si="134"/>
        <v>4.1723892143738812</v>
      </c>
      <c r="E192" s="54">
        <f t="shared" si="134"/>
        <v>4.5321584971362432</v>
      </c>
      <c r="F192" s="54"/>
    </row>
    <row r="193" spans="1:6" x14ac:dyDescent="0.25">
      <c r="A193" s="52">
        <v>4</v>
      </c>
      <c r="B193" s="58">
        <v>96.7</v>
      </c>
      <c r="C193" s="54">
        <f t="shared" ref="C193:E193" si="135">$B$177/($B193*K18)</f>
        <v>4.9638055842812818</v>
      </c>
      <c r="D193" s="54">
        <f t="shared" si="135"/>
        <v>5.1067958686021422</v>
      </c>
      <c r="E193" s="54">
        <f t="shared" si="135"/>
        <v>5.5153395380903136</v>
      </c>
      <c r="F193" s="54"/>
    </row>
    <row r="194" spans="1:6" x14ac:dyDescent="0.25">
      <c r="A194" s="52">
        <v>5</v>
      </c>
      <c r="B194" s="58">
        <v>81.8</v>
      </c>
      <c r="C194" s="54">
        <f t="shared" ref="C194:E194" si="136">$B$177/($B194*K19)</f>
        <v>5.8679706601466997</v>
      </c>
      <c r="D194" s="54">
        <f t="shared" si="136"/>
        <v>6.0308023228640284</v>
      </c>
      <c r="E194" s="54">
        <f t="shared" si="136"/>
        <v>6.519967400162999</v>
      </c>
      <c r="F194" s="54"/>
    </row>
    <row r="195" spans="1:6" x14ac:dyDescent="0.25">
      <c r="A195" s="52">
        <v>6</v>
      </c>
      <c r="B195" s="58">
        <v>70.900000000000006</v>
      </c>
      <c r="C195" s="54">
        <f t="shared" ref="C195:E195" si="137">$B$177/($B195*K20)</f>
        <v>6.7700987306064873</v>
      </c>
      <c r="D195" s="54">
        <f t="shared" si="137"/>
        <v>6.9579637519080029</v>
      </c>
      <c r="E195" s="54">
        <f t="shared" si="137"/>
        <v>7.5223319228960968</v>
      </c>
      <c r="F195" s="54"/>
    </row>
    <row r="196" spans="1:6" x14ac:dyDescent="0.25">
      <c r="A196" s="52">
        <v>7</v>
      </c>
      <c r="B196" s="58">
        <v>62.8</v>
      </c>
      <c r="C196" s="54">
        <f t="shared" ref="C196:E196" si="138">$B$177/($B196*K21)</f>
        <v>7.6433121019108281</v>
      </c>
      <c r="D196" s="54">
        <f t="shared" si="138"/>
        <v>7.8554081211827631</v>
      </c>
      <c r="E196" s="54">
        <f t="shared" si="138"/>
        <v>8.4925690021231421</v>
      </c>
      <c r="F196" s="54"/>
    </row>
    <row r="197" spans="1:6" x14ac:dyDescent="0.25">
      <c r="A197" s="52">
        <v>8</v>
      </c>
      <c r="B197" s="58">
        <v>56.3</v>
      </c>
      <c r="C197" s="54">
        <f t="shared" ref="C197:E197" si="139">$B$177/($B197*K22)</f>
        <v>8.5257548845470694</v>
      </c>
      <c r="D197" s="54">
        <f t="shared" si="139"/>
        <v>8.7443639841508407</v>
      </c>
      <c r="E197" s="54">
        <f t="shared" si="139"/>
        <v>9.3586771509847093</v>
      </c>
      <c r="F197" s="54"/>
    </row>
    <row r="198" spans="1:6" x14ac:dyDescent="0.25">
      <c r="A198" s="52">
        <v>9</v>
      </c>
      <c r="B198" s="58">
        <v>51.2</v>
      </c>
      <c r="C198" s="54">
        <f t="shared" ref="C198:E198" si="140">$B$177/($B198*K23)</f>
        <v>9.375</v>
      </c>
      <c r="D198" s="54">
        <f t="shared" si="140"/>
        <v>9.615384615384615</v>
      </c>
      <c r="E198" s="54">
        <f t="shared" si="140"/>
        <v>10.290889132821075</v>
      </c>
      <c r="F198" s="54"/>
    </row>
    <row r="199" spans="1:6" x14ac:dyDescent="0.25">
      <c r="A199" s="52">
        <v>10</v>
      </c>
      <c r="B199" s="58">
        <v>46.9</v>
      </c>
      <c r="C199" s="54">
        <f t="shared" ref="C199:E199" si="141">$B$177/($B199*K24)</f>
        <v>10.23454157782516</v>
      </c>
      <c r="D199" s="54">
        <f t="shared" si="141"/>
        <v>10.486210633017581</v>
      </c>
      <c r="E199" s="54">
        <f t="shared" si="141"/>
        <v>11.197529078583326</v>
      </c>
      <c r="F199" s="54"/>
    </row>
    <row r="200" spans="1:6" x14ac:dyDescent="0.25">
      <c r="A200" s="52">
        <v>20</v>
      </c>
      <c r="B200" s="58">
        <v>25.1</v>
      </c>
      <c r="C200" s="54">
        <f t="shared" ref="C200:E200" si="142">$B$177/($B200*K25)</f>
        <v>19.123505976095615</v>
      </c>
      <c r="D200" s="54">
        <f t="shared" si="142"/>
        <v>19.593756123048788</v>
      </c>
      <c r="E200" s="54">
        <f t="shared" si="142"/>
        <v>20.922873059185576</v>
      </c>
      <c r="F200" s="54"/>
    </row>
    <row r="201" spans="1:6" x14ac:dyDescent="0.25">
      <c r="A201" s="91" t="s">
        <v>97</v>
      </c>
      <c r="B201" s="91"/>
      <c r="C201" s="91"/>
      <c r="D201" s="91"/>
      <c r="E201" s="91"/>
      <c r="F201" s="92"/>
    </row>
    <row r="202" spans="1:6" ht="15.6" x14ac:dyDescent="0.25">
      <c r="A202" s="37" t="s">
        <v>5</v>
      </c>
      <c r="B202" s="49">
        <v>580</v>
      </c>
      <c r="C202" s="37" t="s">
        <v>85</v>
      </c>
      <c r="D202" s="50" t="s">
        <v>50</v>
      </c>
      <c r="E202" s="37" t="s">
        <v>86</v>
      </c>
      <c r="F202" s="51" t="s">
        <v>48</v>
      </c>
    </row>
    <row r="203" spans="1:6" ht="12.75" customHeight="1" x14ac:dyDescent="0.25">
      <c r="A203" s="83" t="s">
        <v>4</v>
      </c>
      <c r="B203" s="85" t="s">
        <v>49</v>
      </c>
      <c r="C203" s="85" t="s">
        <v>89</v>
      </c>
      <c r="D203" s="85" t="s">
        <v>46</v>
      </c>
      <c r="E203" s="83" t="s">
        <v>45</v>
      </c>
      <c r="F203" s="83"/>
    </row>
    <row r="204" spans="1:6" x14ac:dyDescent="0.25">
      <c r="A204" s="90"/>
      <c r="B204" s="86"/>
      <c r="C204" s="87"/>
      <c r="D204" s="87"/>
      <c r="E204" s="84"/>
      <c r="F204" s="84"/>
    </row>
    <row r="205" spans="1:6" x14ac:dyDescent="0.25">
      <c r="A205" s="52">
        <v>0</v>
      </c>
      <c r="B205" s="53"/>
      <c r="C205" s="54"/>
      <c r="D205" s="54"/>
      <c r="E205" s="54"/>
      <c r="F205" s="54"/>
    </row>
    <row r="206" spans="1:6" x14ac:dyDescent="0.25">
      <c r="A206" s="52">
        <v>8.3333333333333329E-2</v>
      </c>
      <c r="B206" s="58">
        <v>382.3</v>
      </c>
      <c r="C206" s="54">
        <f>$B$202/($B206*K6)</f>
        <v>1.5171331415119016</v>
      </c>
      <c r="D206" s="54">
        <f t="shared" ref="D206:E206" si="143">$B$202/($B206*L6)</f>
        <v>1.6508521670423304</v>
      </c>
      <c r="E206" s="54">
        <f t="shared" si="143"/>
        <v>1.9883789534887308</v>
      </c>
      <c r="F206" s="54"/>
    </row>
    <row r="207" spans="1:6" x14ac:dyDescent="0.25">
      <c r="A207" s="52">
        <v>0.16666666666666666</v>
      </c>
      <c r="B207" s="58">
        <v>382.2</v>
      </c>
      <c r="C207" s="54">
        <f t="shared" ref="C207:E207" si="144">$B$202/($B207*K7)</f>
        <v>1.5175300889586605</v>
      </c>
      <c r="D207" s="54">
        <f t="shared" si="144"/>
        <v>1.6265059903093895</v>
      </c>
      <c r="E207" s="54">
        <f t="shared" si="144"/>
        <v>1.9088428791932837</v>
      </c>
      <c r="F207" s="54"/>
    </row>
    <row r="208" spans="1:6" x14ac:dyDescent="0.25">
      <c r="A208" s="52">
        <v>0.25</v>
      </c>
      <c r="B208" s="58">
        <v>382.2</v>
      </c>
      <c r="C208" s="54">
        <f t="shared" ref="C208:E208" si="145">$B$202/($B208*K8)</f>
        <v>1.5175300889586605</v>
      </c>
      <c r="D208" s="54">
        <f t="shared" si="145"/>
        <v>1.6143937116581495</v>
      </c>
      <c r="E208" s="54">
        <f t="shared" si="145"/>
        <v>1.868879419899828</v>
      </c>
      <c r="F208" s="54"/>
    </row>
    <row r="209" spans="1:6" x14ac:dyDescent="0.25">
      <c r="A209" s="52">
        <v>0.33333333333333331</v>
      </c>
      <c r="B209" s="58">
        <v>366.4</v>
      </c>
      <c r="C209" s="54">
        <f t="shared" ref="C209:E209" si="146">$B$202/($B209*K9)</f>
        <v>1.5829694323144106</v>
      </c>
      <c r="D209" s="54">
        <f t="shared" si="146"/>
        <v>1.6768743986381469</v>
      </c>
      <c r="E209" s="54">
        <f t="shared" si="146"/>
        <v>1.9210794081485565</v>
      </c>
      <c r="F209" s="54"/>
    </row>
    <row r="210" spans="1:6" x14ac:dyDescent="0.25">
      <c r="A210" s="52">
        <v>0.41666666666666669</v>
      </c>
      <c r="B210" s="58">
        <v>350.2</v>
      </c>
      <c r="C210" s="54">
        <f t="shared" ref="C210:E210" si="147">$B$202/($B210*K10)</f>
        <v>1.6561964591661908</v>
      </c>
      <c r="D210" s="54">
        <f t="shared" si="147"/>
        <v>1.747042678445349</v>
      </c>
      <c r="E210" s="54">
        <f t="shared" si="147"/>
        <v>1.9882310434167958</v>
      </c>
      <c r="F210" s="54"/>
    </row>
    <row r="211" spans="1:6" x14ac:dyDescent="0.25">
      <c r="A211" s="52">
        <v>0.5</v>
      </c>
      <c r="B211" s="58">
        <v>334.9</v>
      </c>
      <c r="C211" s="54">
        <f t="shared" ref="C211:E211" si="148">$B$202/($B211*K11)</f>
        <v>1.7318602567930728</v>
      </c>
      <c r="D211" s="54">
        <f t="shared" si="148"/>
        <v>1.823010796624287</v>
      </c>
      <c r="E211" s="54">
        <f t="shared" si="148"/>
        <v>2.0617384009441344</v>
      </c>
      <c r="F211" s="54"/>
    </row>
    <row r="212" spans="1:6" x14ac:dyDescent="0.25">
      <c r="A212" s="52">
        <v>0.58333333333333337</v>
      </c>
      <c r="B212" s="58">
        <v>321.2</v>
      </c>
      <c r="C212" s="54">
        <f t="shared" ref="C212:E212" si="149">$B$202/($B212*K12)</f>
        <v>1.8057285180572853</v>
      </c>
      <c r="D212" s="54">
        <f t="shared" si="149"/>
        <v>1.8947833347925345</v>
      </c>
      <c r="E212" s="54">
        <f t="shared" si="149"/>
        <v>2.1369568261032961</v>
      </c>
      <c r="F212" s="54"/>
    </row>
    <row r="213" spans="1:6" x14ac:dyDescent="0.25">
      <c r="A213" s="52">
        <v>0.66666666666666663</v>
      </c>
      <c r="B213" s="58">
        <v>308.60000000000002</v>
      </c>
      <c r="C213" s="54">
        <f t="shared" ref="C213:E213" si="150">$B$202/($B213*K13)</f>
        <v>1.8794556059624108</v>
      </c>
      <c r="D213" s="54">
        <f t="shared" si="150"/>
        <v>1.9700792515329253</v>
      </c>
      <c r="E213" s="54">
        <f t="shared" si="150"/>
        <v>2.2111242423087187</v>
      </c>
      <c r="F213" s="54"/>
    </row>
    <row r="214" spans="1:6" x14ac:dyDescent="0.25">
      <c r="A214" s="52">
        <v>0.75</v>
      </c>
      <c r="B214" s="58">
        <v>296.60000000000002</v>
      </c>
      <c r="C214" s="54">
        <f t="shared" ref="C214:E214" si="151">$B$202/($B214*K14)</f>
        <v>1.9554956169925826</v>
      </c>
      <c r="D214" s="54">
        <f t="shared" si="151"/>
        <v>2.0454975073144168</v>
      </c>
      <c r="E214" s="54">
        <f t="shared" si="151"/>
        <v>2.2898075140428369</v>
      </c>
      <c r="F214" s="54"/>
    </row>
    <row r="215" spans="1:6" x14ac:dyDescent="0.25">
      <c r="A215" s="52">
        <v>1</v>
      </c>
      <c r="B215" s="58">
        <v>265.89999999999998</v>
      </c>
      <c r="C215" s="54">
        <f t="shared" ref="C215:E215" si="152">$B$202/($B215*K15)</f>
        <v>2.1812711545693872</v>
      </c>
      <c r="D215" s="54">
        <f t="shared" si="152"/>
        <v>2.2745267513757947</v>
      </c>
      <c r="E215" s="54">
        <f t="shared" si="152"/>
        <v>2.5275447909262887</v>
      </c>
      <c r="F215" s="54"/>
    </row>
    <row r="216" spans="1:6" x14ac:dyDescent="0.25">
      <c r="A216" s="52">
        <v>2</v>
      </c>
      <c r="B216" s="58">
        <v>186.5</v>
      </c>
      <c r="C216" s="54">
        <f t="shared" ref="C216:E216" si="153">$B$202/($B216*K16)</f>
        <v>3.1099195710455763</v>
      </c>
      <c r="D216" s="54">
        <f t="shared" si="153"/>
        <v>3.2160491944628506</v>
      </c>
      <c r="E216" s="54">
        <f t="shared" si="153"/>
        <v>3.5180085645311947</v>
      </c>
      <c r="F216" s="54"/>
    </row>
    <row r="217" spans="1:6" x14ac:dyDescent="0.25">
      <c r="A217" s="52">
        <v>3</v>
      </c>
      <c r="B217" s="58">
        <v>143.4</v>
      </c>
      <c r="C217" s="54">
        <f t="shared" ref="C217:E217" si="154">$B$202/($B217*K17)</f>
        <v>4.0446304044630406</v>
      </c>
      <c r="D217" s="54">
        <f t="shared" si="154"/>
        <v>4.1697220664567425</v>
      </c>
      <c r="E217" s="54">
        <f t="shared" si="154"/>
        <v>4.5292613711792162</v>
      </c>
      <c r="F217" s="54"/>
    </row>
    <row r="218" spans="1:6" x14ac:dyDescent="0.25">
      <c r="A218" s="52">
        <v>4</v>
      </c>
      <c r="B218" s="58">
        <v>116.9</v>
      </c>
      <c r="C218" s="54">
        <f t="shared" ref="C218:E218" si="155">$B$202/($B218*K18)</f>
        <v>4.9615055603079554</v>
      </c>
      <c r="D218" s="54">
        <f t="shared" si="155"/>
        <v>5.1044295887941926</v>
      </c>
      <c r="E218" s="54">
        <f t="shared" si="155"/>
        <v>5.5127839558977279</v>
      </c>
      <c r="F218" s="54"/>
    </row>
    <row r="219" spans="1:6" x14ac:dyDescent="0.25">
      <c r="A219" s="52">
        <v>5</v>
      </c>
      <c r="B219" s="58">
        <v>98.8</v>
      </c>
      <c r="C219" s="54">
        <f t="shared" ref="C219:E219" si="156">$B$202/($B219*K19)</f>
        <v>5.8704453441295552</v>
      </c>
      <c r="D219" s="54">
        <f t="shared" si="156"/>
        <v>6.0333456774198924</v>
      </c>
      <c r="E219" s="54">
        <f t="shared" si="156"/>
        <v>6.5227170490328383</v>
      </c>
      <c r="F219" s="54"/>
    </row>
    <row r="220" spans="1:6" x14ac:dyDescent="0.25">
      <c r="A220" s="52">
        <v>6</v>
      </c>
      <c r="B220" s="58">
        <v>85.7</v>
      </c>
      <c r="C220" s="54">
        <f t="shared" ref="C220:E220" si="157">$B$202/($B220*K20)</f>
        <v>6.7677946324387399</v>
      </c>
      <c r="D220" s="54">
        <f t="shared" si="157"/>
        <v>6.9555957167921276</v>
      </c>
      <c r="E220" s="54">
        <f t="shared" si="157"/>
        <v>7.5197718138208209</v>
      </c>
      <c r="F220" s="54"/>
    </row>
    <row r="221" spans="1:6" x14ac:dyDescent="0.25">
      <c r="A221" s="52">
        <v>7</v>
      </c>
      <c r="B221" s="58">
        <v>75.8</v>
      </c>
      <c r="C221" s="54">
        <f t="shared" ref="C221:E221" si="158">$B$202/($B221*K21)</f>
        <v>7.6517150395778364</v>
      </c>
      <c r="D221" s="54">
        <f t="shared" si="158"/>
        <v>7.8640442338929457</v>
      </c>
      <c r="E221" s="54">
        <f t="shared" si="158"/>
        <v>8.5019055995309287</v>
      </c>
      <c r="F221" s="54"/>
    </row>
    <row r="222" spans="1:6" x14ac:dyDescent="0.25">
      <c r="A222" s="52">
        <v>8</v>
      </c>
      <c r="B222" s="58">
        <v>68.099999999999994</v>
      </c>
      <c r="C222" s="54">
        <f t="shared" ref="C222:E222" si="159">$B$202/($B222*K22)</f>
        <v>8.5168869309838477</v>
      </c>
      <c r="D222" s="54">
        <f t="shared" si="159"/>
        <v>8.735268647162922</v>
      </c>
      <c r="E222" s="54">
        <f t="shared" si="159"/>
        <v>9.3489428441096027</v>
      </c>
      <c r="F222" s="54"/>
    </row>
    <row r="223" spans="1:6" x14ac:dyDescent="0.25">
      <c r="A223" s="52">
        <v>9</v>
      </c>
      <c r="B223" s="58">
        <v>61.8</v>
      </c>
      <c r="C223" s="54">
        <f t="shared" ref="C223:E223" si="160">$B$202/($B223*K23)</f>
        <v>9.3851132686084142</v>
      </c>
      <c r="D223" s="54">
        <f t="shared" si="160"/>
        <v>9.6257571985727335</v>
      </c>
      <c r="E223" s="54">
        <f t="shared" si="160"/>
        <v>10.301990415596503</v>
      </c>
      <c r="F223" s="54"/>
    </row>
    <row r="224" spans="1:6" x14ac:dyDescent="0.25">
      <c r="A224" s="52">
        <v>10</v>
      </c>
      <c r="B224" s="58">
        <v>56.7</v>
      </c>
      <c r="C224" s="54">
        <f t="shared" ref="C224:E224" si="161">$B$202/($B224*K24)</f>
        <v>10.229276895943562</v>
      </c>
      <c r="D224" s="54">
        <f t="shared" si="161"/>
        <v>10.480816491745454</v>
      </c>
      <c r="E224" s="54">
        <f t="shared" si="161"/>
        <v>11.191769032761009</v>
      </c>
      <c r="F224" s="54"/>
    </row>
    <row r="225" spans="1:6" x14ac:dyDescent="0.25">
      <c r="A225" s="52">
        <v>20</v>
      </c>
      <c r="B225" s="58">
        <v>30.3</v>
      </c>
      <c r="C225" s="54">
        <f t="shared" ref="C225:E225" si="162">$B$202/($B225*K25)</f>
        <v>19.14191419141914</v>
      </c>
      <c r="D225" s="54">
        <f t="shared" si="162"/>
        <v>19.612616999404857</v>
      </c>
      <c r="E225" s="54">
        <f t="shared" si="162"/>
        <v>20.943013338532975</v>
      </c>
      <c r="F225" s="54"/>
    </row>
    <row r="226" spans="1:6" x14ac:dyDescent="0.25">
      <c r="A226" s="91" t="s">
        <v>98</v>
      </c>
      <c r="B226" s="91"/>
      <c r="C226" s="91"/>
      <c r="D226" s="91"/>
      <c r="E226" s="91"/>
      <c r="F226" s="92"/>
    </row>
    <row r="227" spans="1:6" ht="15.6" x14ac:dyDescent="0.25">
      <c r="A227" s="37" t="s">
        <v>5</v>
      </c>
      <c r="B227" s="49">
        <v>680</v>
      </c>
      <c r="C227" s="37" t="s">
        <v>85</v>
      </c>
      <c r="D227" s="50" t="s">
        <v>50</v>
      </c>
      <c r="E227" s="37" t="s">
        <v>86</v>
      </c>
      <c r="F227" s="51" t="s">
        <v>48</v>
      </c>
    </row>
    <row r="228" spans="1:6" ht="12.75" customHeight="1" x14ac:dyDescent="0.25">
      <c r="A228" s="83" t="s">
        <v>4</v>
      </c>
      <c r="B228" s="85" t="s">
        <v>49</v>
      </c>
      <c r="C228" s="85" t="s">
        <v>89</v>
      </c>
      <c r="D228" s="85" t="s">
        <v>46</v>
      </c>
      <c r="E228" s="83" t="s">
        <v>45</v>
      </c>
      <c r="F228" s="83"/>
    </row>
    <row r="229" spans="1:6" x14ac:dyDescent="0.25">
      <c r="A229" s="90"/>
      <c r="B229" s="86"/>
      <c r="C229" s="87"/>
      <c r="D229" s="87"/>
      <c r="E229" s="84"/>
      <c r="F229" s="84"/>
    </row>
    <row r="230" spans="1:6" x14ac:dyDescent="0.25">
      <c r="A230" s="52">
        <v>0</v>
      </c>
      <c r="B230" s="53"/>
      <c r="C230" s="54"/>
      <c r="D230" s="54"/>
      <c r="E230" s="54"/>
      <c r="F230" s="54"/>
    </row>
    <row r="231" spans="1:6" x14ac:dyDescent="0.25">
      <c r="A231" s="52">
        <v>8.3333333333333329E-2</v>
      </c>
      <c r="B231" s="58">
        <v>448.2</v>
      </c>
      <c r="C231" s="54">
        <f>$B$227/($B231*K6)</f>
        <v>1.5171798304328425</v>
      </c>
      <c r="D231" s="54">
        <f t="shared" ref="D231:E231" si="163">$B$227/($B231*L6)</f>
        <v>1.6509029710912322</v>
      </c>
      <c r="E231" s="54">
        <f t="shared" si="163"/>
        <v>1.988440144735049</v>
      </c>
      <c r="F231" s="54"/>
    </row>
    <row r="232" spans="1:6" x14ac:dyDescent="0.25">
      <c r="A232" s="52">
        <v>0.16666666666666666</v>
      </c>
      <c r="B232" s="58">
        <v>448.2</v>
      </c>
      <c r="C232" s="54">
        <f t="shared" ref="C232:E232" si="164">$B$227/($B232*K7)</f>
        <v>1.5171798304328425</v>
      </c>
      <c r="D232" s="54">
        <f t="shared" si="164"/>
        <v>1.6261305792420604</v>
      </c>
      <c r="E232" s="54">
        <f t="shared" si="164"/>
        <v>1.9084023024312484</v>
      </c>
      <c r="F232" s="54"/>
    </row>
    <row r="233" spans="1:6" x14ac:dyDescent="0.25">
      <c r="A233" s="52">
        <v>0.25</v>
      </c>
      <c r="B233" s="58">
        <v>448.1</v>
      </c>
      <c r="C233" s="54">
        <f t="shared" ref="C233:E233" si="165">$B$227/($B233*K8)</f>
        <v>1.5175184110689577</v>
      </c>
      <c r="D233" s="54">
        <f t="shared" si="165"/>
        <v>1.6143812883712316</v>
      </c>
      <c r="E233" s="54">
        <f t="shared" si="165"/>
        <v>1.8688650382622631</v>
      </c>
      <c r="F233" s="54"/>
    </row>
    <row r="234" spans="1:6" x14ac:dyDescent="0.25">
      <c r="A234" s="52">
        <v>0.33333333333333331</v>
      </c>
      <c r="B234" s="58">
        <v>429.6</v>
      </c>
      <c r="C234" s="54">
        <f t="shared" ref="C234:E234" si="166">$B$227/($B234*K9)</f>
        <v>1.5828677839851024</v>
      </c>
      <c r="D234" s="54">
        <f t="shared" si="166"/>
        <v>1.6767667203232017</v>
      </c>
      <c r="E234" s="54">
        <f t="shared" si="166"/>
        <v>1.9209560485256096</v>
      </c>
      <c r="F234" s="54"/>
    </row>
    <row r="235" spans="1:6" x14ac:dyDescent="0.25">
      <c r="A235" s="52">
        <v>0.41666666666666669</v>
      </c>
      <c r="B235" s="58">
        <v>410.6</v>
      </c>
      <c r="C235" s="54">
        <f t="shared" ref="C235:E235" si="167">$B$227/($B235*K10)</f>
        <v>1.6561130053580126</v>
      </c>
      <c r="D235" s="54">
        <f t="shared" si="167"/>
        <v>1.7469546470021229</v>
      </c>
      <c r="E235" s="54">
        <f t="shared" si="167"/>
        <v>1.9881308587731243</v>
      </c>
      <c r="F235" s="54"/>
    </row>
    <row r="236" spans="1:6" x14ac:dyDescent="0.25">
      <c r="A236" s="52">
        <v>0.5</v>
      </c>
      <c r="B236" s="58">
        <v>392.6</v>
      </c>
      <c r="C236" s="54">
        <f t="shared" ref="C236:E236" si="168">$B$227/($B236*K11)</f>
        <v>1.7320427916454406</v>
      </c>
      <c r="D236" s="54">
        <f t="shared" si="168"/>
        <v>1.8232029385741479</v>
      </c>
      <c r="E236" s="54">
        <f t="shared" si="168"/>
        <v>2.0619557043398102</v>
      </c>
      <c r="F236" s="54"/>
    </row>
    <row r="237" spans="1:6" x14ac:dyDescent="0.25">
      <c r="A237" s="52">
        <v>0.58333333333333337</v>
      </c>
      <c r="B237" s="58">
        <v>376.6</v>
      </c>
      <c r="C237" s="54">
        <f t="shared" ref="C237:E237" si="169">$B$227/($B237*K12)</f>
        <v>1.8056293149229952</v>
      </c>
      <c r="D237" s="54">
        <f t="shared" si="169"/>
        <v>1.8946792391636884</v>
      </c>
      <c r="E237" s="54">
        <f t="shared" si="169"/>
        <v>2.1368394259443728</v>
      </c>
      <c r="F237" s="54"/>
    </row>
    <row r="238" spans="1:6" x14ac:dyDescent="0.25">
      <c r="A238" s="52">
        <v>0.66666666666666663</v>
      </c>
      <c r="B238" s="58">
        <v>361.8</v>
      </c>
      <c r="C238" s="54">
        <f t="shared" ref="C238:E238" si="170">$B$227/($B238*K13)</f>
        <v>1.8794914317302376</v>
      </c>
      <c r="D238" s="54">
        <f t="shared" si="170"/>
        <v>1.970116804748677</v>
      </c>
      <c r="E238" s="54">
        <f t="shared" si="170"/>
        <v>2.2111663902708676</v>
      </c>
      <c r="F238" s="54"/>
    </row>
    <row r="239" spans="1:6" x14ac:dyDescent="0.25">
      <c r="A239" s="52">
        <v>0.75</v>
      </c>
      <c r="B239" s="58">
        <v>347.8</v>
      </c>
      <c r="C239" s="54">
        <f t="shared" ref="C239:E239" si="171">$B$227/($B239*K14)</f>
        <v>1.9551466359976997</v>
      </c>
      <c r="D239" s="54">
        <f t="shared" si="171"/>
        <v>2.0451324644327404</v>
      </c>
      <c r="E239" s="54">
        <f t="shared" si="171"/>
        <v>2.2893988711916857</v>
      </c>
      <c r="F239" s="54"/>
    </row>
    <row r="240" spans="1:6" x14ac:dyDescent="0.25">
      <c r="A240" s="52">
        <v>1</v>
      </c>
      <c r="B240" s="58">
        <v>311.8</v>
      </c>
      <c r="C240" s="54">
        <f t="shared" ref="C240:E240" si="172">$B$227/($B240*K15)</f>
        <v>2.1808851828094933</v>
      </c>
      <c r="D240" s="54">
        <f t="shared" si="172"/>
        <v>2.2741242782163642</v>
      </c>
      <c r="E240" s="54">
        <f t="shared" si="172"/>
        <v>2.5270975467085672</v>
      </c>
      <c r="F240" s="54"/>
    </row>
    <row r="241" spans="1:6" x14ac:dyDescent="0.25">
      <c r="A241" s="52">
        <v>2</v>
      </c>
      <c r="B241" s="58">
        <v>218.7</v>
      </c>
      <c r="C241" s="54">
        <f t="shared" ref="C241:E241" si="173">$B$227/($B241*K16)</f>
        <v>3.1092821216278006</v>
      </c>
      <c r="D241" s="54">
        <f t="shared" si="173"/>
        <v>3.2153899913420898</v>
      </c>
      <c r="E241" s="54">
        <f t="shared" si="173"/>
        <v>3.5172874679047523</v>
      </c>
      <c r="F241" s="54"/>
    </row>
    <row r="242" spans="1:6" x14ac:dyDescent="0.25">
      <c r="A242" s="52">
        <v>3</v>
      </c>
      <c r="B242" s="58">
        <v>168.1</v>
      </c>
      <c r="C242" s="54">
        <f t="shared" ref="C242:E242" si="174">$B$227/($B242*K17)</f>
        <v>4.0452111838191556</v>
      </c>
      <c r="D242" s="54">
        <f t="shared" si="174"/>
        <v>4.1703208080609855</v>
      </c>
      <c r="E242" s="54">
        <f t="shared" si="174"/>
        <v>4.5299117399990534</v>
      </c>
      <c r="F242" s="54"/>
    </row>
    <row r="243" spans="1:6" x14ac:dyDescent="0.25">
      <c r="A243" s="52">
        <v>4</v>
      </c>
      <c r="B243" s="58">
        <v>137.1</v>
      </c>
      <c r="C243" s="54">
        <f t="shared" ref="C243:E243" si="175">$B$227/($B243*K18)</f>
        <v>4.9598832968636035</v>
      </c>
      <c r="D243" s="54">
        <f t="shared" si="175"/>
        <v>5.1027605934810731</v>
      </c>
      <c r="E243" s="54">
        <f t="shared" si="175"/>
        <v>5.5109814409595588</v>
      </c>
      <c r="F243" s="54"/>
    </row>
    <row r="244" spans="1:6" x14ac:dyDescent="0.25">
      <c r="A244" s="52">
        <v>5</v>
      </c>
      <c r="B244" s="58">
        <v>115.9</v>
      </c>
      <c r="C244" s="54">
        <f t="shared" ref="C244:E244" si="176">$B$227/($B244*K19)</f>
        <v>5.8671268334771352</v>
      </c>
      <c r="D244" s="54">
        <f t="shared" si="176"/>
        <v>6.0299350806548153</v>
      </c>
      <c r="E244" s="54">
        <f t="shared" si="176"/>
        <v>6.5190298149745951</v>
      </c>
      <c r="F244" s="54"/>
    </row>
    <row r="245" spans="1:6" x14ac:dyDescent="0.25">
      <c r="A245" s="52">
        <v>6</v>
      </c>
      <c r="B245" s="58">
        <v>100.5</v>
      </c>
      <c r="C245" s="54">
        <f t="shared" ref="C245:E245" si="177">$B$227/($B245*K20)</f>
        <v>6.766169154228856</v>
      </c>
      <c r="D245" s="54">
        <f t="shared" si="177"/>
        <v>6.9539251328148568</v>
      </c>
      <c r="E245" s="54">
        <f t="shared" si="177"/>
        <v>7.5179657269209503</v>
      </c>
      <c r="F245" s="54"/>
    </row>
    <row r="246" spans="1:6" x14ac:dyDescent="0.25">
      <c r="A246" s="52">
        <v>7</v>
      </c>
      <c r="B246" s="58">
        <v>88.9</v>
      </c>
      <c r="C246" s="54">
        <f t="shared" ref="C246:E246" si="178">$B$227/($B246*K21)</f>
        <v>7.6490438695163103</v>
      </c>
      <c r="D246" s="54">
        <f t="shared" si="178"/>
        <v>7.8612989409211824</v>
      </c>
      <c r="E246" s="54">
        <f t="shared" si="178"/>
        <v>8.4989376327959008</v>
      </c>
      <c r="F246" s="54"/>
    </row>
    <row r="247" spans="1:6" x14ac:dyDescent="0.25">
      <c r="A247" s="52">
        <v>8</v>
      </c>
      <c r="B247" s="58">
        <v>79.8</v>
      </c>
      <c r="C247" s="54">
        <f t="shared" ref="C247:E247" si="179">$B$227/($B247*K22)</f>
        <v>8.5213032581453643</v>
      </c>
      <c r="D247" s="54">
        <f t="shared" si="179"/>
        <v>8.739798213482425</v>
      </c>
      <c r="E247" s="54">
        <f t="shared" si="179"/>
        <v>9.3537906236502337</v>
      </c>
      <c r="F247" s="54"/>
    </row>
    <row r="248" spans="1:6" x14ac:dyDescent="0.25">
      <c r="A248" s="52">
        <v>9</v>
      </c>
      <c r="B248" s="58">
        <v>72.5</v>
      </c>
      <c r="C248" s="54">
        <f t="shared" ref="C248:E248" si="180">$B$227/($B248*K23)</f>
        <v>9.3793103448275854</v>
      </c>
      <c r="D248" s="54">
        <f t="shared" si="180"/>
        <v>9.6198054818744474</v>
      </c>
      <c r="E248" s="54">
        <f t="shared" si="180"/>
        <v>10.295620576100534</v>
      </c>
      <c r="F248" s="54"/>
    </row>
    <row r="249" spans="1:6" x14ac:dyDescent="0.25">
      <c r="A249" s="52">
        <v>10</v>
      </c>
      <c r="B249" s="58">
        <v>66.5</v>
      </c>
      <c r="C249" s="54">
        <f t="shared" ref="C249:E249" si="181">$B$227/($B249*K24)</f>
        <v>10.225563909774436</v>
      </c>
      <c r="D249" s="54">
        <f t="shared" si="181"/>
        <v>10.477012202637743</v>
      </c>
      <c r="E249" s="54">
        <f t="shared" si="181"/>
        <v>11.187706684654744</v>
      </c>
      <c r="F249" s="54"/>
    </row>
    <row r="250" spans="1:6" x14ac:dyDescent="0.25">
      <c r="A250" s="52">
        <v>20</v>
      </c>
      <c r="B250" s="58">
        <v>35.6</v>
      </c>
      <c r="C250" s="54">
        <f t="shared" ref="C250:E250" si="182">$B$227/($B250*K25)</f>
        <v>19.101123595505616</v>
      </c>
      <c r="D250" s="54">
        <f t="shared" si="182"/>
        <v>19.570823356050838</v>
      </c>
      <c r="E250" s="54">
        <f t="shared" si="182"/>
        <v>20.898384677796081</v>
      </c>
      <c r="F250" s="54"/>
    </row>
    <row r="251" spans="1:6" x14ac:dyDescent="0.25">
      <c r="A251" s="91" t="s">
        <v>99</v>
      </c>
      <c r="B251" s="91"/>
      <c r="C251" s="91"/>
      <c r="D251" s="91"/>
      <c r="E251" s="91"/>
      <c r="F251" s="92"/>
    </row>
    <row r="252" spans="1:6" ht="15.6" x14ac:dyDescent="0.25">
      <c r="A252" s="37" t="s">
        <v>5</v>
      </c>
      <c r="B252" s="49">
        <v>780</v>
      </c>
      <c r="C252" s="37" t="s">
        <v>85</v>
      </c>
      <c r="D252" s="50" t="s">
        <v>50</v>
      </c>
      <c r="E252" s="37" t="s">
        <v>86</v>
      </c>
      <c r="F252" s="51" t="s">
        <v>48</v>
      </c>
    </row>
    <row r="253" spans="1:6" ht="12.75" customHeight="1" x14ac:dyDescent="0.25">
      <c r="A253" s="83" t="s">
        <v>4</v>
      </c>
      <c r="B253" s="85" t="s">
        <v>49</v>
      </c>
      <c r="C253" s="85" t="s">
        <v>89</v>
      </c>
      <c r="D253" s="85" t="s">
        <v>46</v>
      </c>
      <c r="E253" s="83" t="s">
        <v>45</v>
      </c>
      <c r="F253" s="83"/>
    </row>
    <row r="254" spans="1:6" x14ac:dyDescent="0.25">
      <c r="A254" s="90"/>
      <c r="B254" s="86"/>
      <c r="C254" s="87"/>
      <c r="D254" s="87"/>
      <c r="E254" s="84"/>
      <c r="F254" s="84"/>
    </row>
    <row r="255" spans="1:6" x14ac:dyDescent="0.25">
      <c r="A255" s="52">
        <v>0</v>
      </c>
      <c r="B255" s="53"/>
      <c r="C255" s="54"/>
      <c r="D255" s="54"/>
      <c r="E255" s="54"/>
      <c r="F255" s="54"/>
    </row>
    <row r="256" spans="1:6" x14ac:dyDescent="0.25">
      <c r="A256" s="52">
        <v>8.3333333333333329E-2</v>
      </c>
      <c r="B256" s="58">
        <v>514.1</v>
      </c>
      <c r="C256" s="54">
        <f>$B$252/($B256*K6)</f>
        <v>1.5172145496985021</v>
      </c>
      <c r="D256" s="54">
        <f t="shared" ref="D256:E256" si="183">$B$252/($B256*L6)</f>
        <v>1.6509407504880327</v>
      </c>
      <c r="E256" s="54">
        <f t="shared" si="183"/>
        <v>1.9884856483597668</v>
      </c>
      <c r="F256" s="54"/>
    </row>
    <row r="257" spans="1:6" x14ac:dyDescent="0.25">
      <c r="A257" s="52">
        <v>0.16666666666666666</v>
      </c>
      <c r="B257" s="58">
        <v>514.1</v>
      </c>
      <c r="C257" s="54">
        <f t="shared" ref="C257:E257" si="184">$B$252/($B257*K7)</f>
        <v>1.5172145496985021</v>
      </c>
      <c r="D257" s="54">
        <f t="shared" si="184"/>
        <v>1.6261677917454469</v>
      </c>
      <c r="E257" s="54">
        <f t="shared" si="184"/>
        <v>1.9084459744635247</v>
      </c>
      <c r="F257" s="54"/>
    </row>
    <row r="258" spans="1:6" x14ac:dyDescent="0.25">
      <c r="A258" s="52">
        <v>0.25</v>
      </c>
      <c r="B258" s="58">
        <v>514</v>
      </c>
      <c r="C258" s="54">
        <f t="shared" ref="C258:E258" si="185">$B$252/($B258*K8)</f>
        <v>1.5175097276264591</v>
      </c>
      <c r="D258" s="54">
        <f t="shared" si="185"/>
        <v>1.6143720506664461</v>
      </c>
      <c r="E258" s="54">
        <f t="shared" si="185"/>
        <v>1.8688543443675603</v>
      </c>
      <c r="F258" s="54"/>
    </row>
    <row r="259" spans="1:6" x14ac:dyDescent="0.25">
      <c r="A259" s="52">
        <v>0.33333333333333331</v>
      </c>
      <c r="B259" s="58">
        <v>492.8</v>
      </c>
      <c r="C259" s="54">
        <f t="shared" ref="C259:E259" si="186">$B$252/($B259*K9)</f>
        <v>1.5827922077922079</v>
      </c>
      <c r="D259" s="54">
        <f t="shared" si="186"/>
        <v>1.6766866607968303</v>
      </c>
      <c r="E259" s="54">
        <f t="shared" si="186"/>
        <v>1.9208643298449124</v>
      </c>
      <c r="F259" s="54"/>
    </row>
    <row r="260" spans="1:6" x14ac:dyDescent="0.25">
      <c r="A260" s="52">
        <v>0.41666666666666669</v>
      </c>
      <c r="B260" s="58">
        <v>471</v>
      </c>
      <c r="C260" s="54">
        <f t="shared" ref="C260:E260" si="187">$B$252/($B260*K10)</f>
        <v>1.6560509554140128</v>
      </c>
      <c r="D260" s="54">
        <f t="shared" si="187"/>
        <v>1.7468891934746971</v>
      </c>
      <c r="E260" s="54">
        <f t="shared" si="187"/>
        <v>1.9880563690444333</v>
      </c>
      <c r="F260" s="54"/>
    </row>
    <row r="261" spans="1:6" x14ac:dyDescent="0.25">
      <c r="A261" s="52">
        <v>0.5</v>
      </c>
      <c r="B261" s="58">
        <v>450.4</v>
      </c>
      <c r="C261" s="54">
        <f t="shared" ref="C261:E261" si="188">$B$252/($B261*K11)</f>
        <v>1.7317939609236235</v>
      </c>
      <c r="D261" s="54">
        <f t="shared" si="188"/>
        <v>1.8229410114985514</v>
      </c>
      <c r="E261" s="54">
        <f t="shared" si="188"/>
        <v>2.0616594772900281</v>
      </c>
      <c r="F261" s="54"/>
    </row>
    <row r="262" spans="1:6" x14ac:dyDescent="0.25">
      <c r="A262" s="52">
        <v>0.58333333333333337</v>
      </c>
      <c r="B262" s="58">
        <v>432</v>
      </c>
      <c r="C262" s="54">
        <f t="shared" ref="C262:E262" si="189">$B$252/($B262*K12)</f>
        <v>1.8055555555555556</v>
      </c>
      <c r="D262" s="54">
        <f t="shared" si="189"/>
        <v>1.8946018421359452</v>
      </c>
      <c r="E262" s="54">
        <f t="shared" si="189"/>
        <v>2.1367521367521372</v>
      </c>
      <c r="F262" s="54"/>
    </row>
    <row r="263" spans="1:6" x14ac:dyDescent="0.25">
      <c r="A263" s="52">
        <v>0.66666666666666663</v>
      </c>
      <c r="B263" s="58">
        <v>415</v>
      </c>
      <c r="C263" s="54">
        <f t="shared" ref="C263:E263" si="190">$B$252/($B263*K13)</f>
        <v>1.8795180722891567</v>
      </c>
      <c r="D263" s="54">
        <f t="shared" si="190"/>
        <v>1.9701447298628478</v>
      </c>
      <c r="E263" s="54">
        <f t="shared" si="190"/>
        <v>2.2111977321048903</v>
      </c>
      <c r="F263" s="54"/>
    </row>
    <row r="264" spans="1:6" x14ac:dyDescent="0.25">
      <c r="A264" s="52">
        <v>0.75</v>
      </c>
      <c r="B264" s="58">
        <v>399</v>
      </c>
      <c r="C264" s="54">
        <f t="shared" ref="C264:E264" si="191">$B$252/($B264*K14)</f>
        <v>1.9548872180451127</v>
      </c>
      <c r="D264" s="54">
        <f t="shared" si="191"/>
        <v>2.0448611067417501</v>
      </c>
      <c r="E264" s="54">
        <f t="shared" si="191"/>
        <v>2.2890951030973219</v>
      </c>
      <c r="F264" s="54"/>
    </row>
    <row r="265" spans="1:6" x14ac:dyDescent="0.25">
      <c r="A265" s="52">
        <v>1</v>
      </c>
      <c r="B265" s="58">
        <v>357.6</v>
      </c>
      <c r="C265" s="54">
        <f t="shared" ref="C265:E265" si="192">$B$252/($B265*K15)</f>
        <v>2.1812080536912752</v>
      </c>
      <c r="D265" s="54">
        <f t="shared" si="192"/>
        <v>2.2744609527541972</v>
      </c>
      <c r="E265" s="54">
        <f t="shared" si="192"/>
        <v>2.5274716728751736</v>
      </c>
      <c r="F265" s="54"/>
    </row>
    <row r="266" spans="1:6" x14ac:dyDescent="0.25">
      <c r="A266" s="52">
        <v>2</v>
      </c>
      <c r="B266" s="58">
        <v>250.8</v>
      </c>
      <c r="C266" s="54">
        <f t="shared" ref="C266:E266" si="193">$B$252/($B266*K16)</f>
        <v>3.1100478468899522</v>
      </c>
      <c r="D266" s="54">
        <f t="shared" si="193"/>
        <v>3.2161818478696502</v>
      </c>
      <c r="E266" s="54">
        <f t="shared" si="193"/>
        <v>3.5181536729524345</v>
      </c>
      <c r="F266" s="54"/>
    </row>
    <row r="267" spans="1:6" x14ac:dyDescent="0.25">
      <c r="A267" s="52">
        <v>3</v>
      </c>
      <c r="B267" s="58">
        <v>192.8</v>
      </c>
      <c r="C267" s="54">
        <f t="shared" ref="C267:E267" si="194">$B$252/($B267*K17)</f>
        <v>4.0456431535269708</v>
      </c>
      <c r="D267" s="54">
        <f t="shared" si="194"/>
        <v>4.1707661376566705</v>
      </c>
      <c r="E267" s="54">
        <f t="shared" si="194"/>
        <v>4.530395468675219</v>
      </c>
      <c r="F267" s="54"/>
    </row>
    <row r="268" spans="1:6" x14ac:dyDescent="0.25">
      <c r="A268" s="52">
        <v>4</v>
      </c>
      <c r="B268" s="58">
        <v>157.19999999999999</v>
      </c>
      <c r="C268" s="54">
        <f t="shared" ref="C268:E268" si="195">$B$252/($B268*K18)</f>
        <v>4.9618320610687023</v>
      </c>
      <c r="D268" s="54">
        <f t="shared" si="195"/>
        <v>5.1047654949266486</v>
      </c>
      <c r="E268" s="54">
        <f t="shared" si="195"/>
        <v>5.513146734520781</v>
      </c>
      <c r="F268" s="54"/>
    </row>
    <row r="269" spans="1:6" x14ac:dyDescent="0.25">
      <c r="A269" s="52">
        <v>5</v>
      </c>
      <c r="B269" s="58">
        <v>132.9</v>
      </c>
      <c r="C269" s="54">
        <f t="shared" ref="C269:E269" si="196">$B$252/($B269*K19)</f>
        <v>5.8690744920993225</v>
      </c>
      <c r="D269" s="54">
        <f t="shared" si="196"/>
        <v>6.0319367853024897</v>
      </c>
      <c r="E269" s="54">
        <f t="shared" si="196"/>
        <v>6.5211938801103582</v>
      </c>
      <c r="F269" s="54"/>
    </row>
    <row r="270" spans="1:6" x14ac:dyDescent="0.25">
      <c r="A270" s="52">
        <v>6</v>
      </c>
      <c r="B270" s="58">
        <v>115.3</v>
      </c>
      <c r="C270" s="54">
        <f t="shared" ref="C270:E270" si="197">$B$252/($B270*K20)</f>
        <v>6.7649609713790113</v>
      </c>
      <c r="D270" s="54">
        <f t="shared" si="197"/>
        <v>6.9526834238222115</v>
      </c>
      <c r="E270" s="54">
        <f t="shared" si="197"/>
        <v>7.5166233015322348</v>
      </c>
      <c r="F270" s="54"/>
    </row>
    <row r="271" spans="1:6" x14ac:dyDescent="0.25">
      <c r="A271" s="52">
        <v>7</v>
      </c>
      <c r="B271" s="58">
        <v>102</v>
      </c>
      <c r="C271" s="54">
        <f t="shared" ref="C271:E271" si="198">$B$252/($B271*K21)</f>
        <v>7.6470588235294121</v>
      </c>
      <c r="D271" s="54">
        <f t="shared" si="198"/>
        <v>7.8592588114382451</v>
      </c>
      <c r="E271" s="54">
        <f t="shared" si="198"/>
        <v>8.4967320261437909</v>
      </c>
      <c r="F271" s="54"/>
    </row>
    <row r="272" spans="1:6" x14ac:dyDescent="0.25">
      <c r="A272" s="52">
        <v>8</v>
      </c>
      <c r="B272" s="58">
        <v>91.6</v>
      </c>
      <c r="C272" s="54">
        <f t="shared" ref="C272:E272" si="199">$B$252/($B272*K22)</f>
        <v>8.5152838427947604</v>
      </c>
      <c r="D272" s="54">
        <f t="shared" si="199"/>
        <v>8.7336244541484724</v>
      </c>
      <c r="E272" s="54">
        <f t="shared" si="199"/>
        <v>9.3471831424750391</v>
      </c>
      <c r="F272" s="54"/>
    </row>
    <row r="273" spans="1:6" x14ac:dyDescent="0.25">
      <c r="A273" s="52">
        <v>9</v>
      </c>
      <c r="B273" s="58">
        <v>83.2</v>
      </c>
      <c r="C273" s="54">
        <f t="shared" ref="C273:E273" si="200">$B$252/($B273*K23)</f>
        <v>9.375</v>
      </c>
      <c r="D273" s="54">
        <f t="shared" si="200"/>
        <v>9.615384615384615</v>
      </c>
      <c r="E273" s="54">
        <f t="shared" si="200"/>
        <v>10.290889132821075</v>
      </c>
      <c r="F273" s="54"/>
    </row>
    <row r="274" spans="1:6" x14ac:dyDescent="0.25">
      <c r="A274" s="52">
        <v>10</v>
      </c>
      <c r="B274" s="58">
        <v>76.2</v>
      </c>
      <c r="C274" s="54">
        <f t="shared" ref="C274:E274" si="201">$B$252/($B274*K24)</f>
        <v>10.236220472440944</v>
      </c>
      <c r="D274" s="54">
        <f t="shared" si="201"/>
        <v>10.487930811927198</v>
      </c>
      <c r="E274" s="54">
        <f t="shared" si="201"/>
        <v>11.199365943589655</v>
      </c>
      <c r="F274" s="54"/>
    </row>
    <row r="275" spans="1:6" x14ac:dyDescent="0.25">
      <c r="A275" s="52">
        <v>20</v>
      </c>
      <c r="B275" s="58">
        <v>40.799999999999997</v>
      </c>
      <c r="C275" s="54">
        <f t="shared" ref="C275:E275" si="202">$B$252/($B275*K25)</f>
        <v>19.117647058823529</v>
      </c>
      <c r="D275" s="54">
        <f t="shared" si="202"/>
        <v>19.587753134040501</v>
      </c>
      <c r="E275" s="54">
        <f t="shared" si="202"/>
        <v>20.916462865233623</v>
      </c>
      <c r="F275" s="54"/>
    </row>
    <row r="276" spans="1:6" x14ac:dyDescent="0.25">
      <c r="A276" s="91" t="s">
        <v>100</v>
      </c>
      <c r="B276" s="91"/>
      <c r="C276" s="91"/>
      <c r="D276" s="91"/>
      <c r="E276" s="91"/>
      <c r="F276" s="92"/>
    </row>
    <row r="277" spans="1:6" ht="15.6" x14ac:dyDescent="0.25">
      <c r="A277" s="37" t="s">
        <v>5</v>
      </c>
      <c r="B277" s="49">
        <v>900</v>
      </c>
      <c r="C277" s="37" t="s">
        <v>85</v>
      </c>
      <c r="D277" s="50" t="s">
        <v>50</v>
      </c>
      <c r="E277" s="37" t="s">
        <v>86</v>
      </c>
      <c r="F277" s="51" t="s">
        <v>48</v>
      </c>
    </row>
    <row r="278" spans="1:6" ht="12.75" customHeight="1" x14ac:dyDescent="0.25">
      <c r="A278" s="83" t="s">
        <v>4</v>
      </c>
      <c r="B278" s="85" t="s">
        <v>49</v>
      </c>
      <c r="C278" s="85" t="s">
        <v>89</v>
      </c>
      <c r="D278" s="85" t="s">
        <v>46</v>
      </c>
      <c r="E278" s="83" t="s">
        <v>45</v>
      </c>
      <c r="F278" s="83"/>
    </row>
    <row r="279" spans="1:6" x14ac:dyDescent="0.25">
      <c r="A279" s="90"/>
      <c r="B279" s="86"/>
      <c r="C279" s="87"/>
      <c r="D279" s="87"/>
      <c r="E279" s="84"/>
      <c r="F279" s="84"/>
    </row>
    <row r="280" spans="1:6" x14ac:dyDescent="0.25">
      <c r="A280" s="52">
        <v>0</v>
      </c>
      <c r="B280" s="53"/>
      <c r="C280" s="54"/>
      <c r="D280" s="54"/>
      <c r="E280" s="54"/>
      <c r="F280" s="54"/>
    </row>
    <row r="281" spans="1:6" x14ac:dyDescent="0.25">
      <c r="A281" s="52">
        <v>8.3333333333333329E-2</v>
      </c>
      <c r="B281" s="58">
        <v>593.20000000000005</v>
      </c>
      <c r="C281" s="54">
        <f>$B$277/($B281*K6)</f>
        <v>1.5171948752528657</v>
      </c>
      <c r="D281" s="54">
        <f t="shared" ref="D281:E281" si="203">$B$277/($B281*L6)</f>
        <v>1.6509193419508874</v>
      </c>
      <c r="E281" s="54">
        <f t="shared" si="203"/>
        <v>1.9884598627167307</v>
      </c>
      <c r="F281" s="54"/>
    </row>
    <row r="282" spans="1:6" x14ac:dyDescent="0.25">
      <c r="A282" s="52">
        <v>0.16666666666666666</v>
      </c>
      <c r="B282" s="58">
        <v>593.1</v>
      </c>
      <c r="C282" s="54">
        <f t="shared" ref="C282:E282" si="204">$B$277/($B282*K7)</f>
        <v>1.5174506828528072</v>
      </c>
      <c r="D282" s="54">
        <f t="shared" si="204"/>
        <v>1.6264208819429875</v>
      </c>
      <c r="E282" s="54">
        <f t="shared" si="204"/>
        <v>1.9087429972991283</v>
      </c>
      <c r="F282" s="54"/>
    </row>
    <row r="283" spans="1:6" x14ac:dyDescent="0.25">
      <c r="A283" s="52">
        <v>0.25</v>
      </c>
      <c r="B283" s="58">
        <v>593.1</v>
      </c>
      <c r="C283" s="54">
        <f t="shared" ref="C283:E283" si="205">$B$277/($B283*K8)</f>
        <v>1.5174506828528072</v>
      </c>
      <c r="D283" s="54">
        <f t="shared" si="205"/>
        <v>1.6143092370774546</v>
      </c>
      <c r="E283" s="54">
        <f t="shared" si="205"/>
        <v>1.8687816291290729</v>
      </c>
      <c r="F283" s="54"/>
    </row>
    <row r="284" spans="1:6" x14ac:dyDescent="0.25">
      <c r="A284" s="52">
        <v>0.33333333333333331</v>
      </c>
      <c r="B284" s="58">
        <v>568.20000000000005</v>
      </c>
      <c r="C284" s="54">
        <f t="shared" ref="C284:E284" si="206">$B$277/($B284*K9)</f>
        <v>1.583949313621964</v>
      </c>
      <c r="D284" s="54">
        <f t="shared" si="206"/>
        <v>1.6779124084978432</v>
      </c>
      <c r="E284" s="54">
        <f t="shared" si="206"/>
        <v>1.9222685844926748</v>
      </c>
      <c r="F284" s="54"/>
    </row>
    <row r="285" spans="1:6" x14ac:dyDescent="0.25">
      <c r="A285" s="52">
        <v>0.41666666666666669</v>
      </c>
      <c r="B285" s="58">
        <v>543.1</v>
      </c>
      <c r="C285" s="54">
        <f t="shared" ref="C285:E285" si="207">$B$277/($B285*K10)</f>
        <v>1.6571533787516111</v>
      </c>
      <c r="D285" s="54">
        <f t="shared" si="207"/>
        <v>1.748052087290729</v>
      </c>
      <c r="E285" s="54">
        <f t="shared" si="207"/>
        <v>1.989379806424503</v>
      </c>
      <c r="F285" s="54"/>
    </row>
    <row r="286" spans="1:6" x14ac:dyDescent="0.25">
      <c r="A286" s="52">
        <v>0.5</v>
      </c>
      <c r="B286" s="58">
        <v>519.29999999999995</v>
      </c>
      <c r="C286" s="54">
        <f t="shared" ref="C286:E286" si="208">$B$277/($B286*K11)</f>
        <v>1.7331022530329292</v>
      </c>
      <c r="D286" s="54">
        <f t="shared" si="208"/>
        <v>1.8243181610872938</v>
      </c>
      <c r="E286" s="54">
        <f t="shared" si="208"/>
        <v>2.0632169678963441</v>
      </c>
      <c r="F286" s="54"/>
    </row>
    <row r="287" spans="1:6" x14ac:dyDescent="0.25">
      <c r="A287" s="52">
        <v>0.58333333333333337</v>
      </c>
      <c r="B287" s="58">
        <v>498.1</v>
      </c>
      <c r="C287" s="54">
        <f t="shared" ref="C287:E287" si="209">$B$277/($B287*K12)</f>
        <v>1.8068660911463561</v>
      </c>
      <c r="D287" s="54">
        <f t="shared" si="209"/>
        <v>1.8959770106467535</v>
      </c>
      <c r="E287" s="54">
        <f t="shared" si="209"/>
        <v>2.1383030664453919</v>
      </c>
      <c r="F287" s="54"/>
    </row>
    <row r="288" spans="1:6" x14ac:dyDescent="0.25">
      <c r="A288" s="52">
        <v>0.66666666666666663</v>
      </c>
      <c r="B288" s="58">
        <v>478.5</v>
      </c>
      <c r="C288" s="54">
        <f t="shared" ref="C288:E288" si="210">$B$277/($B288*K13)</f>
        <v>1.8808777429467085</v>
      </c>
      <c r="D288" s="54">
        <f t="shared" si="210"/>
        <v>1.9715699611600719</v>
      </c>
      <c r="E288" s="54">
        <f t="shared" si="210"/>
        <v>2.2127973446431866</v>
      </c>
      <c r="F288" s="54"/>
    </row>
    <row r="289" spans="1:6" x14ac:dyDescent="0.25">
      <c r="A289" s="52">
        <v>0.75</v>
      </c>
      <c r="B289" s="58">
        <v>460</v>
      </c>
      <c r="C289" s="54">
        <f t="shared" ref="C289:E289" si="211">$B$277/($B289*K14)</f>
        <v>1.9565217391304348</v>
      </c>
      <c r="D289" s="54">
        <f t="shared" si="211"/>
        <v>2.0465708568309986</v>
      </c>
      <c r="E289" s="54">
        <f t="shared" si="211"/>
        <v>2.2910090622136239</v>
      </c>
      <c r="F289" s="54"/>
    </row>
    <row r="290" spans="1:6" x14ac:dyDescent="0.25">
      <c r="A290" s="52">
        <v>1</v>
      </c>
      <c r="B290" s="58">
        <v>412.4</v>
      </c>
      <c r="C290" s="54">
        <f t="shared" ref="C290:E290" si="212">$B$277/($B290*K15)</f>
        <v>2.1823472356935016</v>
      </c>
      <c r="D290" s="54">
        <f t="shared" si="212"/>
        <v>2.2756488380537037</v>
      </c>
      <c r="E290" s="54">
        <f t="shared" si="212"/>
        <v>2.5287916983702221</v>
      </c>
      <c r="F290" s="54"/>
    </row>
    <row r="291" spans="1:6" x14ac:dyDescent="0.25">
      <c r="A291" s="52">
        <v>2</v>
      </c>
      <c r="B291" s="58">
        <v>289.3</v>
      </c>
      <c r="C291" s="54">
        <f t="shared" ref="C291:E291" si="213">$B$277/($B291*K16)</f>
        <v>3.1109574835810574</v>
      </c>
      <c r="D291" s="54">
        <f t="shared" si="213"/>
        <v>3.2171225269711039</v>
      </c>
      <c r="E291" s="54">
        <f t="shared" si="213"/>
        <v>3.5191826737342278</v>
      </c>
      <c r="F291" s="54"/>
    </row>
    <row r="292" spans="1:6" x14ac:dyDescent="0.25">
      <c r="A292" s="52">
        <v>3</v>
      </c>
      <c r="B292" s="58">
        <v>222.4</v>
      </c>
      <c r="C292" s="54">
        <f t="shared" ref="C292:E292" si="214">$B$277/($B292*K17)</f>
        <v>4.0467625899280577</v>
      </c>
      <c r="D292" s="54">
        <f t="shared" si="214"/>
        <v>4.1719201958021213</v>
      </c>
      <c r="E292" s="54">
        <f t="shared" si="214"/>
        <v>4.5316490368735245</v>
      </c>
      <c r="F292" s="54"/>
    </row>
    <row r="293" spans="1:6" x14ac:dyDescent="0.25">
      <c r="A293" s="52">
        <v>4</v>
      </c>
      <c r="B293" s="58">
        <v>181.4</v>
      </c>
      <c r="C293" s="54">
        <f t="shared" ref="C293:E293" si="215">$B$277/($B293*K18)</f>
        <v>4.9614112458654906</v>
      </c>
      <c r="D293" s="54">
        <f t="shared" si="215"/>
        <v>5.1043325574747849</v>
      </c>
      <c r="E293" s="54">
        <f t="shared" si="215"/>
        <v>5.5126791620727671</v>
      </c>
      <c r="F293" s="54"/>
    </row>
    <row r="294" spans="1:6" x14ac:dyDescent="0.25">
      <c r="A294" s="52">
        <v>5</v>
      </c>
      <c r="B294" s="58">
        <v>153.30000000000001</v>
      </c>
      <c r="C294" s="54">
        <f t="shared" ref="C294:E294" si="216">$B$277/($B294*K19)</f>
        <v>5.8708414872798427</v>
      </c>
      <c r="D294" s="54">
        <f t="shared" si="216"/>
        <v>6.0337528132372489</v>
      </c>
      <c r="E294" s="54">
        <f t="shared" si="216"/>
        <v>6.5231572080887137</v>
      </c>
      <c r="F294" s="54"/>
    </row>
    <row r="295" spans="1:6" x14ac:dyDescent="0.25">
      <c r="A295" s="52">
        <v>6</v>
      </c>
      <c r="B295" s="58">
        <v>133</v>
      </c>
      <c r="C295" s="54">
        <f t="shared" ref="C295:E295" si="217">$B$277/($B295*K20)</f>
        <v>6.7669172932330826</v>
      </c>
      <c r="D295" s="54">
        <f t="shared" si="217"/>
        <v>6.954694032099777</v>
      </c>
      <c r="E295" s="54">
        <f t="shared" si="217"/>
        <v>7.518796992481203</v>
      </c>
      <c r="F295" s="54"/>
    </row>
    <row r="296" spans="1:6" x14ac:dyDescent="0.25">
      <c r="A296" s="52">
        <v>7</v>
      </c>
      <c r="B296" s="58">
        <v>117.7</v>
      </c>
      <c r="C296" s="54">
        <f t="shared" ref="C296:E296" si="218">$B$277/($B296*K21)</f>
        <v>7.6465590484282071</v>
      </c>
      <c r="D296" s="54">
        <f t="shared" si="218"/>
        <v>7.8587451679632148</v>
      </c>
      <c r="E296" s="54">
        <f t="shared" si="218"/>
        <v>8.4961767204757859</v>
      </c>
      <c r="F296" s="54"/>
    </row>
    <row r="297" spans="1:6" x14ac:dyDescent="0.25">
      <c r="A297" s="52">
        <v>8</v>
      </c>
      <c r="B297" s="58">
        <v>105.7</v>
      </c>
      <c r="C297" s="54">
        <f t="shared" ref="C297:E297" si="219">$B$277/($B297*K22)</f>
        <v>8.5146641438032162</v>
      </c>
      <c r="D297" s="54">
        <f t="shared" si="219"/>
        <v>8.7329888654391965</v>
      </c>
      <c r="E297" s="54">
        <f t="shared" si="219"/>
        <v>9.3465029020891492</v>
      </c>
      <c r="F297" s="54"/>
    </row>
    <row r="298" spans="1:6" x14ac:dyDescent="0.25">
      <c r="A298" s="52">
        <v>9</v>
      </c>
      <c r="B298" s="58">
        <v>95.9</v>
      </c>
      <c r="C298" s="54">
        <f t="shared" ref="C298:E298" si="220">$B$277/($B298*K23)</f>
        <v>9.3847758081334725</v>
      </c>
      <c r="D298" s="54">
        <f t="shared" si="220"/>
        <v>9.6254110852650996</v>
      </c>
      <c r="E298" s="54">
        <f t="shared" si="220"/>
        <v>10.301619986974174</v>
      </c>
      <c r="F298" s="54"/>
    </row>
    <row r="299" spans="1:6" x14ac:dyDescent="0.25">
      <c r="A299" s="52">
        <v>10</v>
      </c>
      <c r="B299" s="58">
        <v>87.9</v>
      </c>
      <c r="C299" s="54">
        <f t="shared" ref="C299:E299" si="221">$B$277/($B299*K24)</f>
        <v>10.238907849829351</v>
      </c>
      <c r="D299" s="54">
        <f t="shared" si="221"/>
        <v>10.490684272366138</v>
      </c>
      <c r="E299" s="54">
        <f t="shared" si="221"/>
        <v>11.202306181432549</v>
      </c>
      <c r="F299" s="54"/>
    </row>
    <row r="300" spans="1:6" x14ac:dyDescent="0.25">
      <c r="A300" s="52">
        <v>20</v>
      </c>
      <c r="B300" s="58">
        <v>47.1</v>
      </c>
      <c r="C300" s="54">
        <f t="shared" ref="C300:E300" si="222">$B$277/($B300*K25)</f>
        <v>19.108280254777071</v>
      </c>
      <c r="D300" s="54">
        <f t="shared" si="222"/>
        <v>19.578155998746997</v>
      </c>
      <c r="E300" s="54">
        <f t="shared" si="222"/>
        <v>20.906214720762655</v>
      </c>
      <c r="F300" s="54"/>
    </row>
    <row r="301" spans="1:6" x14ac:dyDescent="0.25">
      <c r="A301" s="91" t="s">
        <v>101</v>
      </c>
      <c r="B301" s="91"/>
      <c r="C301" s="91"/>
      <c r="D301" s="91"/>
      <c r="E301" s="91"/>
      <c r="F301" s="92"/>
    </row>
    <row r="302" spans="1:6" ht="15.6" x14ac:dyDescent="0.25">
      <c r="A302" s="37" t="s">
        <v>5</v>
      </c>
      <c r="B302" s="49">
        <v>61.7</v>
      </c>
      <c r="C302" s="37" t="s">
        <v>85</v>
      </c>
      <c r="D302" s="50" t="s">
        <v>50</v>
      </c>
      <c r="E302" s="37" t="s">
        <v>86</v>
      </c>
      <c r="F302" s="51" t="s">
        <v>48</v>
      </c>
    </row>
    <row r="303" spans="1:6" ht="12.75" customHeight="1" x14ac:dyDescent="0.25">
      <c r="A303" s="83" t="s">
        <v>4</v>
      </c>
      <c r="B303" s="85" t="s">
        <v>49</v>
      </c>
      <c r="C303" s="85" t="s">
        <v>89</v>
      </c>
      <c r="D303" s="85" t="s">
        <v>46</v>
      </c>
      <c r="E303" s="83" t="s">
        <v>45</v>
      </c>
      <c r="F303" s="83"/>
    </row>
    <row r="304" spans="1:6" x14ac:dyDescent="0.25">
      <c r="A304" s="90"/>
      <c r="B304" s="86"/>
      <c r="C304" s="87"/>
      <c r="D304" s="87"/>
      <c r="E304" s="84"/>
      <c r="F304" s="84"/>
    </row>
    <row r="305" spans="1:6" x14ac:dyDescent="0.25">
      <c r="A305" s="52">
        <v>0</v>
      </c>
      <c r="B305" s="53"/>
      <c r="C305" s="54"/>
      <c r="D305" s="54"/>
      <c r="E305" s="54"/>
      <c r="F305" s="54"/>
    </row>
    <row r="306" spans="1:6" x14ac:dyDescent="0.25">
      <c r="A306" s="52">
        <v>8.3333333333333329E-2</v>
      </c>
      <c r="B306" s="53">
        <v>193</v>
      </c>
      <c r="C306" s="54">
        <f>$B$302/($B306*K6)</f>
        <v>0.31968911917098447</v>
      </c>
      <c r="D306" s="54">
        <f t="shared" ref="D306:E306" si="223">$B$302/($B306*L6)</f>
        <v>0.34786628854296459</v>
      </c>
      <c r="E306" s="54">
        <f t="shared" si="223"/>
        <v>0.41898967125948156</v>
      </c>
      <c r="F306" s="54"/>
    </row>
    <row r="307" spans="1:6" x14ac:dyDescent="0.25">
      <c r="A307" s="52">
        <v>0.16666666666666666</v>
      </c>
      <c r="B307" s="53">
        <v>143</v>
      </c>
      <c r="C307" s="54">
        <f t="shared" ref="C307:E307" si="224">$B$302/($B307*K7)</f>
        <v>0.43146853146853148</v>
      </c>
      <c r="D307" s="54">
        <f t="shared" si="224"/>
        <v>0.46245287402843671</v>
      </c>
      <c r="E307" s="54">
        <f t="shared" si="224"/>
        <v>0.54272771253903329</v>
      </c>
      <c r="F307" s="54"/>
    </row>
    <row r="308" spans="1:6" x14ac:dyDescent="0.25">
      <c r="A308" s="52">
        <v>0.25</v>
      </c>
      <c r="B308" s="53">
        <v>115</v>
      </c>
      <c r="C308" s="54">
        <f t="shared" ref="C308:E308" si="225">$B$302/($B308*K8)</f>
        <v>0.53652173913043477</v>
      </c>
      <c r="D308" s="54">
        <f t="shared" si="225"/>
        <v>0.570767807585569</v>
      </c>
      <c r="E308" s="54">
        <f t="shared" si="225"/>
        <v>0.66074105804240735</v>
      </c>
      <c r="F308" s="54"/>
    </row>
    <row r="309" spans="1:6" x14ac:dyDescent="0.25">
      <c r="A309" s="52">
        <v>0.33333333333333331</v>
      </c>
      <c r="B309" s="53">
        <v>97</v>
      </c>
      <c r="C309" s="54">
        <f t="shared" ref="C309:E309" si="226">$B$302/($B309*K9)</f>
        <v>0.6360824742268042</v>
      </c>
      <c r="D309" s="54">
        <f t="shared" si="226"/>
        <v>0.67381618032500445</v>
      </c>
      <c r="E309" s="54">
        <f t="shared" si="226"/>
        <v>0.77194475027524778</v>
      </c>
      <c r="F309" s="54"/>
    </row>
    <row r="310" spans="1:6" x14ac:dyDescent="0.25">
      <c r="A310" s="52">
        <v>0.41666666666666669</v>
      </c>
      <c r="B310" s="53">
        <v>84.2</v>
      </c>
      <c r="C310" s="54">
        <f t="shared" ref="C310:E310" si="227">$B$302/($B310*K10)</f>
        <v>0.73277909738717339</v>
      </c>
      <c r="D310" s="54">
        <f t="shared" si="227"/>
        <v>0.77297373142106895</v>
      </c>
      <c r="E310" s="54">
        <f t="shared" si="227"/>
        <v>0.87968679158124063</v>
      </c>
      <c r="F310" s="54"/>
    </row>
    <row r="311" spans="1:6" x14ac:dyDescent="0.25">
      <c r="A311" s="52">
        <v>0.5</v>
      </c>
      <c r="B311" s="53">
        <v>74.599999999999994</v>
      </c>
      <c r="C311" s="54">
        <f t="shared" ref="C311:E311" si="228">$B$302/($B311*K11)</f>
        <v>0.82707774798927625</v>
      </c>
      <c r="D311" s="54">
        <f t="shared" si="228"/>
        <v>0.87060815577818562</v>
      </c>
      <c r="E311" s="54">
        <f t="shared" si="228"/>
        <v>0.98461636665390029</v>
      </c>
      <c r="F311" s="54"/>
    </row>
    <row r="312" spans="1:6" x14ac:dyDescent="0.25">
      <c r="A312" s="52">
        <v>0.58333333333333337</v>
      </c>
      <c r="B312" s="53">
        <v>67.099999999999994</v>
      </c>
      <c r="C312" s="54">
        <f t="shared" ref="C312:E312" si="229">$B$302/($B312*K12)</f>
        <v>0.91952309985096881</v>
      </c>
      <c r="D312" s="54">
        <f t="shared" si="229"/>
        <v>0.96487208798632618</v>
      </c>
      <c r="E312" s="54">
        <f t="shared" si="229"/>
        <v>1.0881930175751111</v>
      </c>
      <c r="F312" s="54"/>
    </row>
    <row r="313" spans="1:6" x14ac:dyDescent="0.25">
      <c r="A313" s="52">
        <v>0.66666666666666663</v>
      </c>
      <c r="B313" s="53">
        <v>61.1</v>
      </c>
      <c r="C313" s="54">
        <f t="shared" ref="C313:E313" si="230">$B$302/($B313*K13)</f>
        <v>1.0098199672667758</v>
      </c>
      <c r="D313" s="54">
        <f t="shared" si="230"/>
        <v>1.0585114960867672</v>
      </c>
      <c r="E313" s="54">
        <f t="shared" si="230"/>
        <v>1.1880234909020893</v>
      </c>
      <c r="F313" s="54"/>
    </row>
    <row r="314" spans="1:6" x14ac:dyDescent="0.25">
      <c r="A314" s="52">
        <v>0.75</v>
      </c>
      <c r="B314" s="53">
        <v>56.1</v>
      </c>
      <c r="C314" s="54">
        <f t="shared" ref="C314:E314" si="231">$B$302/($B314*K14)</f>
        <v>1.0998217468805704</v>
      </c>
      <c r="D314" s="54">
        <f t="shared" si="231"/>
        <v>1.1504411578248646</v>
      </c>
      <c r="E314" s="54">
        <f t="shared" si="231"/>
        <v>1.2878474787828695</v>
      </c>
      <c r="F314" s="54"/>
    </row>
    <row r="315" spans="1:6" x14ac:dyDescent="0.25">
      <c r="A315" s="52">
        <v>1</v>
      </c>
      <c r="B315" s="53">
        <v>42.5</v>
      </c>
      <c r="C315" s="54">
        <f t="shared" ref="C315:E315" si="232">$B$302/($B315*K15)</f>
        <v>1.4517647058823531</v>
      </c>
      <c r="D315" s="54">
        <f t="shared" si="232"/>
        <v>1.5138318100963013</v>
      </c>
      <c r="E315" s="54">
        <f t="shared" si="232"/>
        <v>1.6822302501533637</v>
      </c>
      <c r="F315" s="54"/>
    </row>
    <row r="316" spans="1:6" x14ac:dyDescent="0.25">
      <c r="A316" s="52">
        <v>2</v>
      </c>
      <c r="B316" s="53">
        <v>25.9</v>
      </c>
      <c r="C316" s="54">
        <f t="shared" ref="C316:E316" si="233">$B$302/($B316*K16)</f>
        <v>2.3822393822393826</v>
      </c>
      <c r="D316" s="54">
        <f t="shared" si="233"/>
        <v>2.4635360726363831</v>
      </c>
      <c r="E316" s="54">
        <f t="shared" si="233"/>
        <v>2.6948409301350482</v>
      </c>
      <c r="F316" s="54"/>
    </row>
    <row r="317" spans="1:6" x14ac:dyDescent="0.25">
      <c r="A317" s="52">
        <v>3</v>
      </c>
      <c r="B317" s="53">
        <v>18.3</v>
      </c>
      <c r="C317" s="54">
        <f t="shared" ref="C317:E317" si="234">$B$302/($B317*K17)</f>
        <v>3.3715846994535519</v>
      </c>
      <c r="D317" s="54">
        <f t="shared" si="234"/>
        <v>3.4758605149005688</v>
      </c>
      <c r="E317" s="54">
        <f t="shared" si="234"/>
        <v>3.7755707720644476</v>
      </c>
      <c r="F317" s="54"/>
    </row>
    <row r="318" spans="1:6" x14ac:dyDescent="0.25">
      <c r="A318" s="52">
        <v>4</v>
      </c>
      <c r="B318" s="53">
        <v>14.2</v>
      </c>
      <c r="C318" s="54">
        <f t="shared" ref="C318:E318" si="235">$B$302/($B318*K18)</f>
        <v>4.3450704225352119</v>
      </c>
      <c r="D318" s="54">
        <f t="shared" si="235"/>
        <v>4.470237060221411</v>
      </c>
      <c r="E318" s="54">
        <f t="shared" si="235"/>
        <v>4.8278560250391243</v>
      </c>
      <c r="F318" s="54"/>
    </row>
    <row r="319" spans="1:6" x14ac:dyDescent="0.25">
      <c r="A319" s="52">
        <v>5</v>
      </c>
      <c r="B319" s="53">
        <v>11.7</v>
      </c>
      <c r="C319" s="54">
        <f t="shared" ref="C319:E319" si="236">$B$302/($B319*K19)</f>
        <v>5.2735042735042743</v>
      </c>
      <c r="D319" s="54">
        <f t="shared" si="236"/>
        <v>5.4198399522140539</v>
      </c>
      <c r="E319" s="54">
        <f t="shared" si="236"/>
        <v>5.8594491927825265</v>
      </c>
      <c r="F319" s="54"/>
    </row>
    <row r="320" spans="1:6" x14ac:dyDescent="0.25">
      <c r="A320" s="52">
        <v>6</v>
      </c>
      <c r="B320" s="53">
        <v>9.8800000000000008</v>
      </c>
      <c r="C320" s="54">
        <f t="shared" ref="C320:E320" si="237">$B$302/($B320*K20)</f>
        <v>6.2449392712550607</v>
      </c>
      <c r="D320" s="54">
        <f t="shared" si="237"/>
        <v>6.4182315223587461</v>
      </c>
      <c r="E320" s="54">
        <f t="shared" si="237"/>
        <v>6.9388214125056225</v>
      </c>
      <c r="F320" s="54"/>
    </row>
    <row r="321" spans="1:6" x14ac:dyDescent="0.25">
      <c r="A321" s="52">
        <v>7</v>
      </c>
      <c r="B321" s="53">
        <v>8.58</v>
      </c>
      <c r="C321" s="54">
        <f t="shared" ref="C321:E321" si="238">$B$302/($B321*K21)</f>
        <v>7.1911421911421911</v>
      </c>
      <c r="D321" s="54">
        <f t="shared" si="238"/>
        <v>7.3906908439282537</v>
      </c>
      <c r="E321" s="54">
        <f t="shared" si="238"/>
        <v>7.9901579901579902</v>
      </c>
      <c r="F321" s="54"/>
    </row>
    <row r="322" spans="1:6" x14ac:dyDescent="0.25">
      <c r="A322" s="52">
        <v>8</v>
      </c>
      <c r="B322" s="53">
        <v>7.59</v>
      </c>
      <c r="C322" s="54">
        <f t="shared" ref="C322:E322" si="239">$B$302/($B322*K22)</f>
        <v>8.1291172595520429</v>
      </c>
      <c r="D322" s="54">
        <f t="shared" si="239"/>
        <v>8.3375561636431215</v>
      </c>
      <c r="E322" s="54">
        <f t="shared" si="239"/>
        <v>8.9232900763469178</v>
      </c>
      <c r="F322" s="54"/>
    </row>
    <row r="323" spans="1:6" x14ac:dyDescent="0.25">
      <c r="A323" s="52">
        <v>9</v>
      </c>
      <c r="B323" s="53">
        <v>6.8</v>
      </c>
      <c r="C323" s="54">
        <f t="shared" ref="C323:E323" si="240">$B$302/($B323*K23)</f>
        <v>9.0735294117647065</v>
      </c>
      <c r="D323" s="54">
        <f t="shared" si="240"/>
        <v>9.3061840120663657</v>
      </c>
      <c r="E323" s="54">
        <f t="shared" si="240"/>
        <v>9.9599664234519274</v>
      </c>
      <c r="F323" s="54"/>
    </row>
    <row r="324" spans="1:6" x14ac:dyDescent="0.25">
      <c r="A324" s="52">
        <v>10</v>
      </c>
      <c r="B324" s="53">
        <v>6.17</v>
      </c>
      <c r="C324" s="54">
        <f t="shared" ref="C324:E324" si="241">$B$302/($B324*K24)</f>
        <v>10</v>
      </c>
      <c r="D324" s="54">
        <f t="shared" si="241"/>
        <v>10.245901639344263</v>
      </c>
      <c r="E324" s="54">
        <f t="shared" si="241"/>
        <v>10.940919037199125</v>
      </c>
      <c r="F324" s="54"/>
    </row>
    <row r="325" spans="1:6" x14ac:dyDescent="0.25">
      <c r="A325" s="52">
        <v>20</v>
      </c>
      <c r="B325" s="53">
        <v>3.22</v>
      </c>
      <c r="C325" s="54">
        <f t="shared" ref="C325:E325" si="242">$B$302/($B325*K25)</f>
        <v>19.161490683229815</v>
      </c>
      <c r="D325" s="54">
        <f t="shared" si="242"/>
        <v>19.632674880358415</v>
      </c>
      <c r="E325" s="54">
        <f t="shared" si="242"/>
        <v>20.964431819726272</v>
      </c>
      <c r="F325" s="54"/>
    </row>
    <row r="326" spans="1:6" x14ac:dyDescent="0.25">
      <c r="A326" s="91" t="s">
        <v>102</v>
      </c>
      <c r="B326" s="91"/>
      <c r="C326" s="91"/>
      <c r="D326" s="91"/>
      <c r="E326" s="91"/>
      <c r="F326" s="92"/>
    </row>
    <row r="327" spans="1:6" ht="15.6" x14ac:dyDescent="0.25">
      <c r="A327" s="37" t="s">
        <v>5</v>
      </c>
      <c r="B327" s="49">
        <v>61.7</v>
      </c>
      <c r="C327" s="37" t="s">
        <v>85</v>
      </c>
      <c r="D327" s="50" t="s">
        <v>50</v>
      </c>
      <c r="E327" s="37" t="s">
        <v>86</v>
      </c>
      <c r="F327" s="51" t="s">
        <v>48</v>
      </c>
    </row>
    <row r="328" spans="1:6" ht="12.75" customHeight="1" x14ac:dyDescent="0.25">
      <c r="A328" s="83" t="s">
        <v>4</v>
      </c>
      <c r="B328" s="85" t="s">
        <v>49</v>
      </c>
      <c r="C328" s="85" t="s">
        <v>89</v>
      </c>
      <c r="D328" s="85" t="s">
        <v>46</v>
      </c>
      <c r="E328" s="83" t="s">
        <v>45</v>
      </c>
      <c r="F328" s="83"/>
    </row>
    <row r="329" spans="1:6" ht="18" customHeight="1" x14ac:dyDescent="0.25">
      <c r="A329" s="90"/>
      <c r="B329" s="86"/>
      <c r="C329" s="87"/>
      <c r="D329" s="87"/>
      <c r="E329" s="84"/>
      <c r="F329" s="84"/>
    </row>
    <row r="330" spans="1:6" x14ac:dyDescent="0.25">
      <c r="A330" s="52">
        <v>0</v>
      </c>
      <c r="B330" s="53"/>
      <c r="C330" s="54"/>
      <c r="D330" s="54"/>
      <c r="E330" s="54"/>
      <c r="F330" s="54"/>
    </row>
    <row r="331" spans="1:6" x14ac:dyDescent="0.25">
      <c r="A331" s="52">
        <v>8.3333333333333329E-2</v>
      </c>
      <c r="B331" s="53">
        <v>193</v>
      </c>
      <c r="C331" s="54">
        <f>$B$327/($B331*K6)</f>
        <v>0.31968911917098447</v>
      </c>
      <c r="D331" s="54">
        <f t="shared" ref="D331:E331" si="243">$B$327/($B331*L6)</f>
        <v>0.34786628854296459</v>
      </c>
      <c r="E331" s="54">
        <f t="shared" si="243"/>
        <v>0.41898967125948156</v>
      </c>
      <c r="F331" s="54"/>
    </row>
    <row r="332" spans="1:6" x14ac:dyDescent="0.25">
      <c r="A332" s="52">
        <v>0.16666666666666666</v>
      </c>
      <c r="B332" s="53">
        <v>143</v>
      </c>
      <c r="C332" s="54">
        <f t="shared" ref="C332:E332" si="244">$B$327/($B332*K7)</f>
        <v>0.43146853146853148</v>
      </c>
      <c r="D332" s="54">
        <f t="shared" si="244"/>
        <v>0.46245287402843671</v>
      </c>
      <c r="E332" s="54">
        <f t="shared" si="244"/>
        <v>0.54272771253903329</v>
      </c>
      <c r="F332" s="54"/>
    </row>
    <row r="333" spans="1:6" x14ac:dyDescent="0.25">
      <c r="A333" s="52">
        <v>0.25</v>
      </c>
      <c r="B333" s="53">
        <v>115</v>
      </c>
      <c r="C333" s="54">
        <f t="shared" ref="C333:E333" si="245">$B$327/($B333*K8)</f>
        <v>0.53652173913043477</v>
      </c>
      <c r="D333" s="54">
        <f t="shared" si="245"/>
        <v>0.570767807585569</v>
      </c>
      <c r="E333" s="54">
        <f t="shared" si="245"/>
        <v>0.66074105804240735</v>
      </c>
      <c r="F333" s="54"/>
    </row>
    <row r="334" spans="1:6" x14ac:dyDescent="0.25">
      <c r="A334" s="52">
        <v>0.33333333333333331</v>
      </c>
      <c r="B334" s="53">
        <v>97</v>
      </c>
      <c r="C334" s="54">
        <f t="shared" ref="C334:E334" si="246">$B$327/($B334*K9)</f>
        <v>0.6360824742268042</v>
      </c>
      <c r="D334" s="54">
        <f t="shared" si="246"/>
        <v>0.67381618032500445</v>
      </c>
      <c r="E334" s="54">
        <f t="shared" si="246"/>
        <v>0.77194475027524778</v>
      </c>
      <c r="F334" s="54"/>
    </row>
    <row r="335" spans="1:6" x14ac:dyDescent="0.25">
      <c r="A335" s="52">
        <v>0.41666666666666669</v>
      </c>
      <c r="B335" s="53">
        <v>84.2</v>
      </c>
      <c r="C335" s="54">
        <f t="shared" ref="C335:E335" si="247">$B$327/($B335*K10)</f>
        <v>0.73277909738717339</v>
      </c>
      <c r="D335" s="54">
        <f t="shared" si="247"/>
        <v>0.77297373142106895</v>
      </c>
      <c r="E335" s="54">
        <f t="shared" si="247"/>
        <v>0.87968679158124063</v>
      </c>
      <c r="F335" s="54"/>
    </row>
    <row r="336" spans="1:6" x14ac:dyDescent="0.25">
      <c r="A336" s="52">
        <v>0.5</v>
      </c>
      <c r="B336" s="53">
        <v>74.599999999999994</v>
      </c>
      <c r="C336" s="54">
        <f t="shared" ref="C336:E336" si="248">$B$327/($B336*K11)</f>
        <v>0.82707774798927625</v>
      </c>
      <c r="D336" s="54">
        <f t="shared" si="248"/>
        <v>0.87060815577818562</v>
      </c>
      <c r="E336" s="54">
        <f t="shared" si="248"/>
        <v>0.98461636665390029</v>
      </c>
      <c r="F336" s="54"/>
    </row>
    <row r="337" spans="1:6" x14ac:dyDescent="0.25">
      <c r="A337" s="52">
        <v>0.58333333333333337</v>
      </c>
      <c r="B337" s="53">
        <v>67.099999999999994</v>
      </c>
      <c r="C337" s="54">
        <f t="shared" ref="C337:E337" si="249">$B$327/($B337*K12)</f>
        <v>0.91952309985096881</v>
      </c>
      <c r="D337" s="54">
        <f t="shared" si="249"/>
        <v>0.96487208798632618</v>
      </c>
      <c r="E337" s="54">
        <f t="shared" si="249"/>
        <v>1.0881930175751111</v>
      </c>
      <c r="F337" s="54"/>
    </row>
    <row r="338" spans="1:6" x14ac:dyDescent="0.25">
      <c r="A338" s="52">
        <v>0.66666666666666663</v>
      </c>
      <c r="B338" s="53">
        <v>61.1</v>
      </c>
      <c r="C338" s="54">
        <f t="shared" ref="C338:E338" si="250">$B$327/($B338*K13)</f>
        <v>1.0098199672667758</v>
      </c>
      <c r="D338" s="54">
        <f t="shared" si="250"/>
        <v>1.0585114960867672</v>
      </c>
      <c r="E338" s="54">
        <f t="shared" si="250"/>
        <v>1.1880234909020893</v>
      </c>
      <c r="F338" s="54"/>
    </row>
    <row r="339" spans="1:6" x14ac:dyDescent="0.25">
      <c r="A339" s="52">
        <v>0.75</v>
      </c>
      <c r="B339" s="53">
        <v>56.1</v>
      </c>
      <c r="C339" s="54">
        <f t="shared" ref="C339:E339" si="251">$B$327/($B339*K14)</f>
        <v>1.0998217468805704</v>
      </c>
      <c r="D339" s="54">
        <f t="shared" si="251"/>
        <v>1.1504411578248646</v>
      </c>
      <c r="E339" s="54">
        <f t="shared" si="251"/>
        <v>1.2878474787828695</v>
      </c>
      <c r="F339" s="54"/>
    </row>
    <row r="340" spans="1:6" x14ac:dyDescent="0.25">
      <c r="A340" s="52">
        <v>1</v>
      </c>
      <c r="B340" s="53">
        <v>42.5</v>
      </c>
      <c r="C340" s="54">
        <f t="shared" ref="C340:E340" si="252">$B$327/($B340*K15)</f>
        <v>1.4517647058823531</v>
      </c>
      <c r="D340" s="54">
        <f t="shared" si="252"/>
        <v>1.5138318100963013</v>
      </c>
      <c r="E340" s="54">
        <f t="shared" si="252"/>
        <v>1.6822302501533637</v>
      </c>
      <c r="F340" s="54"/>
    </row>
    <row r="341" spans="1:6" x14ac:dyDescent="0.25">
      <c r="A341" s="52">
        <v>2</v>
      </c>
      <c r="B341" s="53">
        <v>25.9</v>
      </c>
      <c r="C341" s="54">
        <f t="shared" ref="C341:E341" si="253">$B$327/($B341*K16)</f>
        <v>2.3822393822393826</v>
      </c>
      <c r="D341" s="54">
        <f t="shared" si="253"/>
        <v>2.4635360726363831</v>
      </c>
      <c r="E341" s="54">
        <f t="shared" si="253"/>
        <v>2.6948409301350482</v>
      </c>
      <c r="F341" s="54"/>
    </row>
    <row r="342" spans="1:6" x14ac:dyDescent="0.25">
      <c r="A342" s="52">
        <v>3</v>
      </c>
      <c r="B342" s="53">
        <v>18.3</v>
      </c>
      <c r="C342" s="54">
        <f t="shared" ref="C342:E342" si="254">$B$327/($B342*K17)</f>
        <v>3.3715846994535519</v>
      </c>
      <c r="D342" s="54">
        <f t="shared" si="254"/>
        <v>3.4758605149005688</v>
      </c>
      <c r="E342" s="54">
        <f t="shared" si="254"/>
        <v>3.7755707720644476</v>
      </c>
      <c r="F342" s="54"/>
    </row>
    <row r="343" spans="1:6" x14ac:dyDescent="0.25">
      <c r="A343" s="52">
        <v>4</v>
      </c>
      <c r="B343" s="53">
        <v>14.2</v>
      </c>
      <c r="C343" s="54">
        <f t="shared" ref="C343:E343" si="255">$B$327/($B343*K18)</f>
        <v>4.3450704225352119</v>
      </c>
      <c r="D343" s="54">
        <f t="shared" si="255"/>
        <v>4.470237060221411</v>
      </c>
      <c r="E343" s="54">
        <f t="shared" si="255"/>
        <v>4.8278560250391243</v>
      </c>
      <c r="F343" s="54"/>
    </row>
    <row r="344" spans="1:6" x14ac:dyDescent="0.25">
      <c r="A344" s="52">
        <v>5</v>
      </c>
      <c r="B344" s="53">
        <v>11.7</v>
      </c>
      <c r="C344" s="54">
        <f t="shared" ref="C344:E344" si="256">$B$327/($B344*K19)</f>
        <v>5.2735042735042743</v>
      </c>
      <c r="D344" s="54">
        <f t="shared" si="256"/>
        <v>5.4198399522140539</v>
      </c>
      <c r="E344" s="54">
        <f t="shared" si="256"/>
        <v>5.8594491927825265</v>
      </c>
      <c r="F344" s="54"/>
    </row>
    <row r="345" spans="1:6" x14ac:dyDescent="0.25">
      <c r="A345" s="52">
        <v>6</v>
      </c>
      <c r="B345" s="53">
        <v>9.8800000000000008</v>
      </c>
      <c r="C345" s="54">
        <f t="shared" ref="C345:E345" si="257">$B$327/($B345*K20)</f>
        <v>6.2449392712550607</v>
      </c>
      <c r="D345" s="54">
        <f t="shared" si="257"/>
        <v>6.4182315223587461</v>
      </c>
      <c r="E345" s="54">
        <f t="shared" si="257"/>
        <v>6.9388214125056225</v>
      </c>
      <c r="F345" s="54"/>
    </row>
    <row r="346" spans="1:6" x14ac:dyDescent="0.25">
      <c r="A346" s="52">
        <v>7</v>
      </c>
      <c r="B346" s="53">
        <v>8.58</v>
      </c>
      <c r="C346" s="54">
        <f t="shared" ref="C346:E346" si="258">$B$327/($B346*K21)</f>
        <v>7.1911421911421911</v>
      </c>
      <c r="D346" s="54">
        <f t="shared" si="258"/>
        <v>7.3906908439282537</v>
      </c>
      <c r="E346" s="54">
        <f t="shared" si="258"/>
        <v>7.9901579901579902</v>
      </c>
      <c r="F346" s="54"/>
    </row>
    <row r="347" spans="1:6" x14ac:dyDescent="0.25">
      <c r="A347" s="52">
        <v>8</v>
      </c>
      <c r="B347" s="53">
        <v>7.59</v>
      </c>
      <c r="C347" s="54">
        <f t="shared" ref="C347:E347" si="259">$B$327/($B347*K22)</f>
        <v>8.1291172595520429</v>
      </c>
      <c r="D347" s="54">
        <f t="shared" si="259"/>
        <v>8.3375561636431215</v>
      </c>
      <c r="E347" s="54">
        <f t="shared" si="259"/>
        <v>8.9232900763469178</v>
      </c>
      <c r="F347" s="54"/>
    </row>
    <row r="348" spans="1:6" x14ac:dyDescent="0.25">
      <c r="A348" s="52">
        <v>9</v>
      </c>
      <c r="B348" s="53">
        <v>6.8</v>
      </c>
      <c r="C348" s="54">
        <f t="shared" ref="C348:E348" si="260">$B$327/($B348*K23)</f>
        <v>9.0735294117647065</v>
      </c>
      <c r="D348" s="54">
        <f t="shared" si="260"/>
        <v>9.3061840120663657</v>
      </c>
      <c r="E348" s="54">
        <f t="shared" si="260"/>
        <v>9.9599664234519274</v>
      </c>
      <c r="F348" s="54"/>
    </row>
    <row r="349" spans="1:6" x14ac:dyDescent="0.25">
      <c r="A349" s="52">
        <v>10</v>
      </c>
      <c r="B349" s="53">
        <v>6.17</v>
      </c>
      <c r="C349" s="54">
        <f t="shared" ref="C349:E349" si="261">$B$327/($B349*K24)</f>
        <v>10</v>
      </c>
      <c r="D349" s="54">
        <f t="shared" si="261"/>
        <v>10.245901639344263</v>
      </c>
      <c r="E349" s="54">
        <f t="shared" si="261"/>
        <v>10.940919037199125</v>
      </c>
      <c r="F349" s="54"/>
    </row>
    <row r="350" spans="1:6" x14ac:dyDescent="0.25">
      <c r="A350" s="52">
        <v>20</v>
      </c>
      <c r="B350" s="53">
        <v>3.22</v>
      </c>
      <c r="C350" s="54">
        <f t="shared" ref="C350:E350" si="262">$B$327/($B350*K25)</f>
        <v>19.161490683229815</v>
      </c>
      <c r="D350" s="54">
        <f t="shared" si="262"/>
        <v>19.632674880358415</v>
      </c>
      <c r="E350" s="54">
        <f t="shared" si="262"/>
        <v>20.964431819726272</v>
      </c>
      <c r="F350" s="54"/>
    </row>
    <row r="351" spans="1:6" x14ac:dyDescent="0.25">
      <c r="A351" s="91" t="s">
        <v>103</v>
      </c>
      <c r="B351" s="91"/>
      <c r="C351" s="91"/>
      <c r="D351" s="91"/>
      <c r="E351" s="91"/>
      <c r="F351" s="92"/>
    </row>
    <row r="352" spans="1:6" ht="15.6" x14ac:dyDescent="0.25">
      <c r="A352" s="37" t="s">
        <v>5</v>
      </c>
      <c r="B352" s="49">
        <v>91.5</v>
      </c>
      <c r="C352" s="37" t="s">
        <v>85</v>
      </c>
      <c r="D352" s="50" t="s">
        <v>50</v>
      </c>
      <c r="E352" s="37" t="s">
        <v>86</v>
      </c>
      <c r="F352" s="51" t="s">
        <v>48</v>
      </c>
    </row>
    <row r="353" spans="1:6" ht="12.75" customHeight="1" x14ac:dyDescent="0.25">
      <c r="A353" s="83" t="s">
        <v>4</v>
      </c>
      <c r="B353" s="85" t="s">
        <v>49</v>
      </c>
      <c r="C353" s="85" t="s">
        <v>89</v>
      </c>
      <c r="D353" s="85" t="s">
        <v>46</v>
      </c>
      <c r="E353" s="83" t="s">
        <v>45</v>
      </c>
      <c r="F353" s="83"/>
    </row>
    <row r="354" spans="1:6" ht="24" customHeight="1" x14ac:dyDescent="0.25">
      <c r="A354" s="90"/>
      <c r="B354" s="86"/>
      <c r="C354" s="87"/>
      <c r="D354" s="87"/>
      <c r="E354" s="84"/>
      <c r="F354" s="84"/>
    </row>
    <row r="355" spans="1:6" x14ac:dyDescent="0.25">
      <c r="A355" s="52">
        <v>0</v>
      </c>
      <c r="B355" s="53"/>
      <c r="C355" s="54"/>
      <c r="D355" s="54"/>
      <c r="E355" s="54"/>
      <c r="F355" s="54"/>
    </row>
    <row r="356" spans="1:6" x14ac:dyDescent="0.25">
      <c r="A356" s="52">
        <v>8.3333333333333329E-2</v>
      </c>
      <c r="B356" s="53">
        <v>248</v>
      </c>
      <c r="C356" s="54">
        <f>$B$352/($B356*K6)</f>
        <v>0.36895161290322581</v>
      </c>
      <c r="D356" s="54">
        <f t="shared" ref="D356:E356" si="263">$B$352/($B356*L6)</f>
        <v>0.40147074309382569</v>
      </c>
      <c r="E356" s="54">
        <f t="shared" si="263"/>
        <v>0.48355388322834314</v>
      </c>
      <c r="F356" s="54"/>
    </row>
    <row r="357" spans="1:6" x14ac:dyDescent="0.25">
      <c r="A357" s="52">
        <v>0.16666666666666666</v>
      </c>
      <c r="B357" s="53">
        <v>184</v>
      </c>
      <c r="C357" s="54">
        <f t="shared" ref="C357:E357" si="264">$B$352/($B357*K7)</f>
        <v>0.49728260869565216</v>
      </c>
      <c r="D357" s="54">
        <f t="shared" si="264"/>
        <v>0.53299314972738709</v>
      </c>
      <c r="E357" s="54">
        <f t="shared" si="264"/>
        <v>0.62551271534044295</v>
      </c>
      <c r="F357" s="54"/>
    </row>
    <row r="358" spans="1:6" x14ac:dyDescent="0.25">
      <c r="A358" s="52">
        <v>0.25</v>
      </c>
      <c r="B358" s="53">
        <v>149</v>
      </c>
      <c r="C358" s="54">
        <f t="shared" ref="C358:E358" si="265">$B$352/($B358*K8)</f>
        <v>0.61409395973154357</v>
      </c>
      <c r="D358" s="54">
        <f t="shared" si="265"/>
        <v>0.65329144652291871</v>
      </c>
      <c r="E358" s="54">
        <f t="shared" si="265"/>
        <v>0.75627334942308322</v>
      </c>
      <c r="F358" s="54"/>
    </row>
    <row r="359" spans="1:6" x14ac:dyDescent="0.25">
      <c r="A359" s="52">
        <v>0.33333333333333331</v>
      </c>
      <c r="B359" s="53">
        <v>126</v>
      </c>
      <c r="C359" s="54">
        <f t="shared" ref="C359:E359" si="266">$B$352/($B359*K9)</f>
        <v>0.72619047619047616</v>
      </c>
      <c r="D359" s="54">
        <f t="shared" si="266"/>
        <v>0.76926957223567405</v>
      </c>
      <c r="E359" s="54">
        <f t="shared" si="266"/>
        <v>0.88129912159038371</v>
      </c>
      <c r="F359" s="54"/>
    </row>
    <row r="360" spans="1:6" x14ac:dyDescent="0.25">
      <c r="A360" s="52">
        <v>0.41666666666666669</v>
      </c>
      <c r="B360" s="53">
        <v>110</v>
      </c>
      <c r="C360" s="54">
        <f t="shared" ref="C360:E360" si="267">$B$352/($B360*K10)</f>
        <v>0.83181818181818179</v>
      </c>
      <c r="D360" s="54">
        <f t="shared" si="267"/>
        <v>0.87744533947065595</v>
      </c>
      <c r="E360" s="54">
        <f t="shared" si="267"/>
        <v>0.99858125068209103</v>
      </c>
      <c r="F360" s="54"/>
    </row>
    <row r="361" spans="1:6" x14ac:dyDescent="0.25">
      <c r="A361" s="52">
        <v>0.5</v>
      </c>
      <c r="B361" s="53">
        <v>97.4</v>
      </c>
      <c r="C361" s="54">
        <f t="shared" ref="C361:E361" si="268">$B$352/($B361*K11)</f>
        <v>0.93942505133470222</v>
      </c>
      <c r="D361" s="54">
        <f t="shared" si="268"/>
        <v>0.98886847508916031</v>
      </c>
      <c r="E361" s="54">
        <f t="shared" si="268"/>
        <v>1.1183631563508361</v>
      </c>
      <c r="F361" s="54"/>
    </row>
    <row r="362" spans="1:6" x14ac:dyDescent="0.25">
      <c r="A362" s="52">
        <v>0.58333333333333337</v>
      </c>
      <c r="B362" s="53">
        <v>87.8</v>
      </c>
      <c r="C362" s="54">
        <f t="shared" ref="C362:E362" si="269">$B$352/($B362*K12)</f>
        <v>1.0421412300683373</v>
      </c>
      <c r="D362" s="54">
        <f t="shared" si="269"/>
        <v>1.0935374922018231</v>
      </c>
      <c r="E362" s="54">
        <f t="shared" si="269"/>
        <v>1.2333032308501033</v>
      </c>
      <c r="F362" s="54"/>
    </row>
    <row r="363" spans="1:6" x14ac:dyDescent="0.25">
      <c r="A363" s="52">
        <v>0.66666666666666663</v>
      </c>
      <c r="B363" s="53">
        <v>80.099999999999994</v>
      </c>
      <c r="C363" s="54">
        <f t="shared" ref="C363:E363" si="270">$B$352/($B363*K13)</f>
        <v>1.1423220973782773</v>
      </c>
      <c r="D363" s="54">
        <f t="shared" si="270"/>
        <v>1.1974026177969364</v>
      </c>
      <c r="E363" s="54">
        <f t="shared" si="270"/>
        <v>1.3439083498567967</v>
      </c>
      <c r="F363" s="54"/>
    </row>
    <row r="364" spans="1:6" x14ac:dyDescent="0.25">
      <c r="A364" s="52">
        <v>0.75</v>
      </c>
      <c r="B364" s="53">
        <v>73.7</v>
      </c>
      <c r="C364" s="54">
        <f t="shared" ref="C364:E364" si="271">$B$352/($B364*K14)</f>
        <v>1.2415196743554953</v>
      </c>
      <c r="D364" s="54">
        <f t="shared" si="271"/>
        <v>1.2986607472337817</v>
      </c>
      <c r="E364" s="54">
        <f t="shared" si="271"/>
        <v>1.4537701104865284</v>
      </c>
      <c r="F364" s="54"/>
    </row>
    <row r="365" spans="1:6" x14ac:dyDescent="0.25">
      <c r="A365" s="52">
        <v>1</v>
      </c>
      <c r="B365" s="53">
        <v>59.7</v>
      </c>
      <c r="C365" s="54">
        <f t="shared" ref="C365:E365" si="272">$B$352/($B365*K15)</f>
        <v>1.5326633165829144</v>
      </c>
      <c r="D365" s="54">
        <f t="shared" si="272"/>
        <v>1.5981890683867723</v>
      </c>
      <c r="E365" s="54">
        <f t="shared" si="272"/>
        <v>1.7759713981262044</v>
      </c>
      <c r="F365" s="54"/>
    </row>
    <row r="366" spans="1:6" x14ac:dyDescent="0.25">
      <c r="A366" s="52">
        <v>2</v>
      </c>
      <c r="B366" s="53">
        <v>34.799999999999997</v>
      </c>
      <c r="C366" s="54">
        <f t="shared" ref="C366:E366" si="273">$B$352/($B366*K16)</f>
        <v>2.6293103448275863</v>
      </c>
      <c r="D366" s="54">
        <f t="shared" si="273"/>
        <v>2.7190386192632747</v>
      </c>
      <c r="E366" s="54">
        <f t="shared" si="273"/>
        <v>2.9743329692619755</v>
      </c>
      <c r="F366" s="54"/>
    </row>
    <row r="367" spans="1:6" x14ac:dyDescent="0.25">
      <c r="A367" s="52">
        <v>3</v>
      </c>
      <c r="B367" s="53">
        <v>24.9</v>
      </c>
      <c r="C367" s="54">
        <f t="shared" ref="C367:E367" si="274">$B$352/($B367*K17)</f>
        <v>3.6746987951807233</v>
      </c>
      <c r="D367" s="54">
        <f t="shared" si="274"/>
        <v>3.7883492733821886</v>
      </c>
      <c r="E367" s="54">
        <f t="shared" si="274"/>
        <v>4.1150042499224222</v>
      </c>
      <c r="F367" s="54"/>
    </row>
    <row r="368" spans="1:6" x14ac:dyDescent="0.25">
      <c r="A368" s="52">
        <v>4</v>
      </c>
      <c r="B368" s="53">
        <v>19.600000000000001</v>
      </c>
      <c r="C368" s="54">
        <f t="shared" ref="C368:E368" si="275">$B$352/($B368*K18)</f>
        <v>4.6683673469387754</v>
      </c>
      <c r="D368" s="54">
        <f t="shared" si="275"/>
        <v>4.802847064751826</v>
      </c>
      <c r="E368" s="54">
        <f t="shared" si="275"/>
        <v>5.1870748299319729</v>
      </c>
      <c r="F368" s="54"/>
    </row>
    <row r="369" spans="1:6" x14ac:dyDescent="0.25">
      <c r="A369" s="52">
        <v>5</v>
      </c>
      <c r="B369" s="53">
        <v>16.100000000000001</v>
      </c>
      <c r="C369" s="54">
        <f t="shared" ref="C369:E369" si="276">$B$352/($B369*K19)</f>
        <v>5.683229813664596</v>
      </c>
      <c r="D369" s="54">
        <f t="shared" si="276"/>
        <v>5.8409350602924937</v>
      </c>
      <c r="E369" s="54">
        <f t="shared" si="276"/>
        <v>6.3146997929606616</v>
      </c>
      <c r="F369" s="54"/>
    </row>
    <row r="370" spans="1:6" x14ac:dyDescent="0.25">
      <c r="A370" s="52">
        <v>6</v>
      </c>
      <c r="B370" s="53">
        <v>13.8</v>
      </c>
      <c r="C370" s="54">
        <f t="shared" ref="C370:E370" si="277">$B$352/($B370*K20)</f>
        <v>6.6304347826086953</v>
      </c>
      <c r="D370" s="54">
        <f t="shared" si="277"/>
        <v>6.8144242370079091</v>
      </c>
      <c r="E370" s="54">
        <f t="shared" si="277"/>
        <v>7.3671497584541052</v>
      </c>
      <c r="F370" s="54"/>
    </row>
    <row r="371" spans="1:6" x14ac:dyDescent="0.25">
      <c r="A371" s="52">
        <v>7</v>
      </c>
      <c r="B371" s="53">
        <v>12.1</v>
      </c>
      <c r="C371" s="54">
        <f t="shared" ref="C371:E371" si="278">$B$352/($B371*K21)</f>
        <v>7.5619834710743801</v>
      </c>
      <c r="D371" s="54">
        <f t="shared" si="278"/>
        <v>7.771822683529682</v>
      </c>
      <c r="E371" s="54">
        <f t="shared" si="278"/>
        <v>8.4022038567493116</v>
      </c>
      <c r="F371" s="54"/>
    </row>
    <row r="372" spans="1:6" x14ac:dyDescent="0.25">
      <c r="A372" s="52">
        <v>8</v>
      </c>
      <c r="B372" s="53">
        <v>11.1</v>
      </c>
      <c r="C372" s="54">
        <f t="shared" ref="C372:E372" si="279">$B$352/($B372*K22)</f>
        <v>8.2432432432432439</v>
      </c>
      <c r="D372" s="54">
        <f t="shared" si="279"/>
        <v>8.4546084546084543</v>
      </c>
      <c r="E372" s="54">
        <f t="shared" si="279"/>
        <v>9.0485655798498836</v>
      </c>
      <c r="F372" s="54"/>
    </row>
    <row r="373" spans="1:6" x14ac:dyDescent="0.25">
      <c r="A373" s="52">
        <v>9</v>
      </c>
      <c r="B373" s="53">
        <v>10</v>
      </c>
      <c r="C373" s="54">
        <f t="shared" ref="C373:E373" si="280">$B$352/($B373*K23)</f>
        <v>9.15</v>
      </c>
      <c r="D373" s="54">
        <f t="shared" si="280"/>
        <v>9.384615384615385</v>
      </c>
      <c r="E373" s="54">
        <f t="shared" si="280"/>
        <v>10.043907793633371</v>
      </c>
      <c r="F373" s="54"/>
    </row>
    <row r="374" spans="1:6" x14ac:dyDescent="0.25">
      <c r="A374" s="52">
        <v>10</v>
      </c>
      <c r="B374" s="53">
        <v>9.08</v>
      </c>
      <c r="C374" s="54">
        <f t="shared" ref="C374:E374" si="281">$B$352/($B374*K24)</f>
        <v>10.077092511013216</v>
      </c>
      <c r="D374" s="54">
        <f t="shared" si="281"/>
        <v>10.324889867841408</v>
      </c>
      <c r="E374" s="54">
        <f t="shared" si="281"/>
        <v>11.025265329336122</v>
      </c>
      <c r="F374" s="54"/>
    </row>
    <row r="375" spans="1:6" x14ac:dyDescent="0.25">
      <c r="A375" s="52">
        <v>20</v>
      </c>
      <c r="B375" s="53">
        <v>4.92</v>
      </c>
      <c r="C375" s="54">
        <f t="shared" ref="C375:E375" si="282">$B$352/($B375*K25)</f>
        <v>18.597560975609756</v>
      </c>
      <c r="D375" s="54">
        <f t="shared" si="282"/>
        <v>19.054878048780488</v>
      </c>
      <c r="E375" s="54">
        <f t="shared" si="282"/>
        <v>20.347440892352029</v>
      </c>
      <c r="F375" s="54"/>
    </row>
    <row r="376" spans="1:6" x14ac:dyDescent="0.25">
      <c r="A376" s="91" t="s">
        <v>104</v>
      </c>
      <c r="B376" s="91"/>
      <c r="C376" s="91"/>
      <c r="D376" s="91"/>
      <c r="E376" s="91"/>
      <c r="F376" s="92"/>
    </row>
    <row r="377" spans="1:6" ht="15.6" x14ac:dyDescent="0.25">
      <c r="A377" s="37" t="s">
        <v>5</v>
      </c>
      <c r="B377" s="49">
        <v>91.5</v>
      </c>
      <c r="C377" s="37" t="s">
        <v>85</v>
      </c>
      <c r="D377" s="50" t="s">
        <v>50</v>
      </c>
      <c r="E377" s="37" t="s">
        <v>86</v>
      </c>
      <c r="F377" s="51" t="s">
        <v>48</v>
      </c>
    </row>
    <row r="378" spans="1:6" ht="12.75" customHeight="1" x14ac:dyDescent="0.25">
      <c r="A378" s="83" t="s">
        <v>4</v>
      </c>
      <c r="B378" s="85" t="s">
        <v>49</v>
      </c>
      <c r="C378" s="85" t="s">
        <v>89</v>
      </c>
      <c r="D378" s="85" t="s">
        <v>46</v>
      </c>
      <c r="E378" s="83" t="s">
        <v>45</v>
      </c>
      <c r="F378" s="83"/>
    </row>
    <row r="379" spans="1:6" ht="25.5" customHeight="1" x14ac:dyDescent="0.25">
      <c r="A379" s="90"/>
      <c r="B379" s="86"/>
      <c r="C379" s="87"/>
      <c r="D379" s="87"/>
      <c r="E379" s="84"/>
      <c r="F379" s="84"/>
    </row>
    <row r="380" spans="1:6" x14ac:dyDescent="0.25">
      <c r="A380" s="52">
        <v>0</v>
      </c>
      <c r="B380" s="53"/>
      <c r="C380" s="54"/>
      <c r="D380" s="54"/>
      <c r="E380" s="54"/>
      <c r="F380" s="54"/>
    </row>
    <row r="381" spans="1:6" x14ac:dyDescent="0.25">
      <c r="A381" s="52">
        <v>8.3333333333333329E-2</v>
      </c>
      <c r="B381" s="53">
        <v>248</v>
      </c>
      <c r="C381" s="54">
        <f>$B$377/($B381*K6)</f>
        <v>0.36895161290322581</v>
      </c>
      <c r="D381" s="54">
        <f t="shared" ref="D381:E381" si="283">$B$377/($B381*L6)</f>
        <v>0.40147074309382569</v>
      </c>
      <c r="E381" s="54">
        <f t="shared" si="283"/>
        <v>0.48355388322834314</v>
      </c>
      <c r="F381" s="54"/>
    </row>
    <row r="382" spans="1:6" x14ac:dyDescent="0.25">
      <c r="A382" s="52">
        <v>0.16666666666666666</v>
      </c>
      <c r="B382" s="53">
        <v>184</v>
      </c>
      <c r="C382" s="54">
        <f t="shared" ref="C382:E382" si="284">$B$377/($B382*K7)</f>
        <v>0.49728260869565216</v>
      </c>
      <c r="D382" s="54">
        <f t="shared" si="284"/>
        <v>0.53299314972738709</v>
      </c>
      <c r="E382" s="54">
        <f t="shared" si="284"/>
        <v>0.62551271534044295</v>
      </c>
      <c r="F382" s="54"/>
    </row>
    <row r="383" spans="1:6" x14ac:dyDescent="0.25">
      <c r="A383" s="52">
        <v>0.25</v>
      </c>
      <c r="B383" s="53">
        <v>149</v>
      </c>
      <c r="C383" s="54">
        <f t="shared" ref="C383:E383" si="285">$B$377/($B383*K8)</f>
        <v>0.61409395973154357</v>
      </c>
      <c r="D383" s="54">
        <f t="shared" si="285"/>
        <v>0.65329144652291871</v>
      </c>
      <c r="E383" s="54">
        <f t="shared" si="285"/>
        <v>0.75627334942308322</v>
      </c>
      <c r="F383" s="54"/>
    </row>
    <row r="384" spans="1:6" x14ac:dyDescent="0.25">
      <c r="A384" s="52">
        <v>0.33333333333333331</v>
      </c>
      <c r="B384" s="53">
        <v>126</v>
      </c>
      <c r="C384" s="54">
        <f t="shared" ref="C384:E384" si="286">$B$377/($B384*K9)</f>
        <v>0.72619047619047616</v>
      </c>
      <c r="D384" s="54">
        <f t="shared" si="286"/>
        <v>0.76926957223567405</v>
      </c>
      <c r="E384" s="54">
        <f t="shared" si="286"/>
        <v>0.88129912159038371</v>
      </c>
      <c r="F384" s="54"/>
    </row>
    <row r="385" spans="1:6" x14ac:dyDescent="0.25">
      <c r="A385" s="52">
        <v>0.41666666666666669</v>
      </c>
      <c r="B385" s="53">
        <v>110</v>
      </c>
      <c r="C385" s="54">
        <f t="shared" ref="C385:E385" si="287">$B$377/($B385*K10)</f>
        <v>0.83181818181818179</v>
      </c>
      <c r="D385" s="54">
        <f t="shared" si="287"/>
        <v>0.87744533947065595</v>
      </c>
      <c r="E385" s="54">
        <f t="shared" si="287"/>
        <v>0.99858125068209103</v>
      </c>
      <c r="F385" s="54"/>
    </row>
    <row r="386" spans="1:6" x14ac:dyDescent="0.25">
      <c r="A386" s="52">
        <v>0.5</v>
      </c>
      <c r="B386" s="53">
        <v>97.4</v>
      </c>
      <c r="C386" s="54">
        <f t="shared" ref="C386:E386" si="288">$B$377/($B386*K11)</f>
        <v>0.93942505133470222</v>
      </c>
      <c r="D386" s="54">
        <f t="shared" si="288"/>
        <v>0.98886847508916031</v>
      </c>
      <c r="E386" s="54">
        <f t="shared" si="288"/>
        <v>1.1183631563508361</v>
      </c>
      <c r="F386" s="54"/>
    </row>
    <row r="387" spans="1:6" x14ac:dyDescent="0.25">
      <c r="A387" s="52">
        <v>0.58333333333333337</v>
      </c>
      <c r="B387" s="53">
        <v>87.8</v>
      </c>
      <c r="C387" s="54">
        <f t="shared" ref="C387:E387" si="289">$B$377/($B387*K12)</f>
        <v>1.0421412300683373</v>
      </c>
      <c r="D387" s="54">
        <f t="shared" si="289"/>
        <v>1.0935374922018231</v>
      </c>
      <c r="E387" s="54">
        <f t="shared" si="289"/>
        <v>1.2333032308501033</v>
      </c>
      <c r="F387" s="54"/>
    </row>
    <row r="388" spans="1:6" x14ac:dyDescent="0.25">
      <c r="A388" s="52">
        <v>0.66666666666666663</v>
      </c>
      <c r="B388" s="53">
        <v>80.099999999999994</v>
      </c>
      <c r="C388" s="54">
        <f t="shared" ref="C388:E388" si="290">$B$377/($B388*K13)</f>
        <v>1.1423220973782773</v>
      </c>
      <c r="D388" s="54">
        <f t="shared" si="290"/>
        <v>1.1974026177969364</v>
      </c>
      <c r="E388" s="54">
        <f t="shared" si="290"/>
        <v>1.3439083498567967</v>
      </c>
      <c r="F388" s="54"/>
    </row>
    <row r="389" spans="1:6" x14ac:dyDescent="0.25">
      <c r="A389" s="52">
        <v>0.75</v>
      </c>
      <c r="B389" s="53">
        <v>73.7</v>
      </c>
      <c r="C389" s="54">
        <f t="shared" ref="C389:E389" si="291">$B$377/($B389*K14)</f>
        <v>1.2415196743554953</v>
      </c>
      <c r="D389" s="54">
        <f t="shared" si="291"/>
        <v>1.2986607472337817</v>
      </c>
      <c r="E389" s="54">
        <f t="shared" si="291"/>
        <v>1.4537701104865284</v>
      </c>
      <c r="F389" s="54"/>
    </row>
    <row r="390" spans="1:6" x14ac:dyDescent="0.25">
      <c r="A390" s="52">
        <v>1</v>
      </c>
      <c r="B390" s="53">
        <v>59.7</v>
      </c>
      <c r="C390" s="54">
        <f t="shared" ref="C390:E390" si="292">$B$377/($B390*K15)</f>
        <v>1.5326633165829144</v>
      </c>
      <c r="D390" s="54">
        <f t="shared" si="292"/>
        <v>1.5981890683867723</v>
      </c>
      <c r="E390" s="54">
        <f t="shared" si="292"/>
        <v>1.7759713981262044</v>
      </c>
      <c r="F390" s="54"/>
    </row>
    <row r="391" spans="1:6" x14ac:dyDescent="0.25">
      <c r="A391" s="52">
        <v>2</v>
      </c>
      <c r="B391" s="53">
        <v>34.799999999999997</v>
      </c>
      <c r="C391" s="54">
        <f t="shared" ref="C391:E391" si="293">$B$377/($B391*K16)</f>
        <v>2.6293103448275863</v>
      </c>
      <c r="D391" s="54">
        <f t="shared" si="293"/>
        <v>2.7190386192632747</v>
      </c>
      <c r="E391" s="54">
        <f t="shared" si="293"/>
        <v>2.9743329692619755</v>
      </c>
      <c r="F391" s="54"/>
    </row>
    <row r="392" spans="1:6" x14ac:dyDescent="0.25">
      <c r="A392" s="52">
        <v>3</v>
      </c>
      <c r="B392" s="53">
        <v>24.9</v>
      </c>
      <c r="C392" s="54">
        <f t="shared" ref="C392:E392" si="294">$B$377/($B392*K17)</f>
        <v>3.6746987951807233</v>
      </c>
      <c r="D392" s="54">
        <f t="shared" si="294"/>
        <v>3.7883492733821886</v>
      </c>
      <c r="E392" s="54">
        <f t="shared" si="294"/>
        <v>4.1150042499224222</v>
      </c>
      <c r="F392" s="54"/>
    </row>
    <row r="393" spans="1:6" x14ac:dyDescent="0.25">
      <c r="A393" s="52">
        <v>4</v>
      </c>
      <c r="B393" s="53">
        <v>19.600000000000001</v>
      </c>
      <c r="C393" s="54">
        <f t="shared" ref="C393:E393" si="295">$B$377/($B393*K18)</f>
        <v>4.6683673469387754</v>
      </c>
      <c r="D393" s="54">
        <f t="shared" si="295"/>
        <v>4.802847064751826</v>
      </c>
      <c r="E393" s="54">
        <f t="shared" si="295"/>
        <v>5.1870748299319729</v>
      </c>
      <c r="F393" s="54"/>
    </row>
    <row r="394" spans="1:6" x14ac:dyDescent="0.25">
      <c r="A394" s="52">
        <v>5</v>
      </c>
      <c r="B394" s="53">
        <v>16.100000000000001</v>
      </c>
      <c r="C394" s="54">
        <f t="shared" ref="C394:E394" si="296">$B$377/($B394*K19)</f>
        <v>5.683229813664596</v>
      </c>
      <c r="D394" s="54">
        <f t="shared" si="296"/>
        <v>5.8409350602924937</v>
      </c>
      <c r="E394" s="54">
        <f t="shared" si="296"/>
        <v>6.3146997929606616</v>
      </c>
      <c r="F394" s="54"/>
    </row>
    <row r="395" spans="1:6" x14ac:dyDescent="0.25">
      <c r="A395" s="52">
        <v>6</v>
      </c>
      <c r="B395" s="53">
        <v>13.8</v>
      </c>
      <c r="C395" s="54">
        <f t="shared" ref="C395:E395" si="297">$B$377/($B395*K20)</f>
        <v>6.6304347826086953</v>
      </c>
      <c r="D395" s="54">
        <f t="shared" si="297"/>
        <v>6.8144242370079091</v>
      </c>
      <c r="E395" s="54">
        <f t="shared" si="297"/>
        <v>7.3671497584541052</v>
      </c>
      <c r="F395" s="54"/>
    </row>
    <row r="396" spans="1:6" x14ac:dyDescent="0.25">
      <c r="A396" s="52">
        <v>7</v>
      </c>
      <c r="B396" s="53">
        <v>12.1</v>
      </c>
      <c r="C396" s="54">
        <f t="shared" ref="C396:E396" si="298">$B$377/($B396*K21)</f>
        <v>7.5619834710743801</v>
      </c>
      <c r="D396" s="54">
        <f t="shared" si="298"/>
        <v>7.771822683529682</v>
      </c>
      <c r="E396" s="54">
        <f t="shared" si="298"/>
        <v>8.4022038567493116</v>
      </c>
      <c r="F396" s="54"/>
    </row>
    <row r="397" spans="1:6" x14ac:dyDescent="0.25">
      <c r="A397" s="52">
        <v>8</v>
      </c>
      <c r="B397" s="53">
        <v>11.1</v>
      </c>
      <c r="C397" s="54">
        <f t="shared" ref="C397:E397" si="299">$B$377/($B397*K22)</f>
        <v>8.2432432432432439</v>
      </c>
      <c r="D397" s="54">
        <f t="shared" si="299"/>
        <v>8.4546084546084543</v>
      </c>
      <c r="E397" s="54">
        <f t="shared" si="299"/>
        <v>9.0485655798498836</v>
      </c>
      <c r="F397" s="54"/>
    </row>
    <row r="398" spans="1:6" x14ac:dyDescent="0.25">
      <c r="A398" s="52">
        <v>9</v>
      </c>
      <c r="B398" s="53">
        <v>10</v>
      </c>
      <c r="C398" s="54">
        <f t="shared" ref="C398:E398" si="300">$B$377/($B398*K23)</f>
        <v>9.15</v>
      </c>
      <c r="D398" s="54">
        <f t="shared" si="300"/>
        <v>9.384615384615385</v>
      </c>
      <c r="E398" s="54">
        <f t="shared" si="300"/>
        <v>10.043907793633371</v>
      </c>
      <c r="F398" s="54"/>
    </row>
    <row r="399" spans="1:6" x14ac:dyDescent="0.25">
      <c r="A399" s="52">
        <v>10</v>
      </c>
      <c r="B399" s="53">
        <v>9.08</v>
      </c>
      <c r="C399" s="54">
        <f t="shared" ref="C399:E399" si="301">$B$377/($B399*K24)</f>
        <v>10.077092511013216</v>
      </c>
      <c r="D399" s="54">
        <f t="shared" si="301"/>
        <v>10.324889867841408</v>
      </c>
      <c r="E399" s="54">
        <f t="shared" si="301"/>
        <v>11.025265329336122</v>
      </c>
      <c r="F399" s="54"/>
    </row>
    <row r="400" spans="1:6" x14ac:dyDescent="0.25">
      <c r="A400" s="52">
        <v>20</v>
      </c>
      <c r="B400" s="53">
        <v>4.92</v>
      </c>
      <c r="C400" s="54">
        <f t="shared" ref="C400:E400" si="302">$B$377/($B400*K25)</f>
        <v>18.597560975609756</v>
      </c>
      <c r="D400" s="54">
        <f t="shared" si="302"/>
        <v>19.054878048780488</v>
      </c>
      <c r="E400" s="54">
        <f t="shared" si="302"/>
        <v>20.347440892352029</v>
      </c>
      <c r="F400" s="54"/>
    </row>
    <row r="401" spans="2:6" x14ac:dyDescent="0.25">
      <c r="B401" s="59"/>
      <c r="C401" s="59"/>
      <c r="D401" s="59"/>
      <c r="E401" s="59"/>
      <c r="F401" s="59"/>
    </row>
    <row r="402" spans="2:6" x14ac:dyDescent="0.25">
      <c r="B402" s="59"/>
      <c r="C402" s="59"/>
      <c r="D402" s="59"/>
      <c r="E402" s="59"/>
      <c r="F402" s="59"/>
    </row>
    <row r="403" spans="2:6" x14ac:dyDescent="0.25">
      <c r="B403" s="59"/>
      <c r="C403" s="59"/>
      <c r="D403" s="59"/>
      <c r="E403" s="59"/>
      <c r="F403" s="59"/>
    </row>
    <row r="404" spans="2:6" x14ac:dyDescent="0.25">
      <c r="B404" s="59"/>
      <c r="C404" s="59"/>
      <c r="D404" s="59"/>
      <c r="E404" s="59"/>
      <c r="F404" s="59"/>
    </row>
    <row r="405" spans="2:6" x14ac:dyDescent="0.25">
      <c r="B405" s="59"/>
      <c r="C405" s="59"/>
      <c r="D405" s="59"/>
      <c r="E405" s="59"/>
      <c r="F405" s="59"/>
    </row>
    <row r="406" spans="2:6" x14ac:dyDescent="0.25">
      <c r="B406" s="59"/>
      <c r="C406" s="59"/>
      <c r="D406" s="59"/>
      <c r="E406" s="59"/>
      <c r="F406" s="59"/>
    </row>
    <row r="407" spans="2:6" x14ac:dyDescent="0.25">
      <c r="B407" s="59"/>
      <c r="C407" s="59"/>
      <c r="D407" s="59"/>
      <c r="E407" s="59"/>
      <c r="F407" s="59"/>
    </row>
    <row r="408" spans="2:6" x14ac:dyDescent="0.25">
      <c r="B408" s="59"/>
      <c r="C408" s="59"/>
      <c r="D408" s="59"/>
      <c r="E408" s="59"/>
      <c r="F408" s="59"/>
    </row>
    <row r="409" spans="2:6" x14ac:dyDescent="0.25">
      <c r="B409" s="59"/>
      <c r="C409" s="59"/>
      <c r="D409" s="59"/>
      <c r="E409" s="59"/>
      <c r="F409" s="59"/>
    </row>
    <row r="410" spans="2:6" x14ac:dyDescent="0.25">
      <c r="B410" s="59"/>
      <c r="C410" s="59"/>
      <c r="D410" s="59"/>
      <c r="E410" s="59"/>
      <c r="F410" s="59"/>
    </row>
    <row r="411" spans="2:6" x14ac:dyDescent="0.25">
      <c r="B411" s="59"/>
      <c r="C411" s="59"/>
      <c r="D411" s="59"/>
      <c r="E411" s="59"/>
      <c r="F411" s="59"/>
    </row>
    <row r="412" spans="2:6" x14ac:dyDescent="0.25">
      <c r="B412" s="59"/>
      <c r="C412" s="59"/>
      <c r="D412" s="59"/>
      <c r="E412" s="59"/>
      <c r="F412" s="59"/>
    </row>
    <row r="413" spans="2:6" x14ac:dyDescent="0.25">
      <c r="B413" s="59"/>
      <c r="C413" s="59"/>
      <c r="D413" s="59"/>
      <c r="E413" s="59"/>
      <c r="F413" s="59"/>
    </row>
    <row r="414" spans="2:6" x14ac:dyDescent="0.25">
      <c r="B414" s="59"/>
      <c r="C414" s="59"/>
      <c r="D414" s="59"/>
      <c r="E414" s="59"/>
      <c r="F414" s="59"/>
    </row>
    <row r="415" spans="2:6" x14ac:dyDescent="0.25">
      <c r="B415" s="59"/>
      <c r="C415" s="59"/>
      <c r="D415" s="59"/>
      <c r="E415" s="59"/>
      <c r="F415" s="59"/>
    </row>
    <row r="416" spans="2:6" x14ac:dyDescent="0.25">
      <c r="B416" s="59"/>
      <c r="C416" s="59"/>
      <c r="D416" s="59"/>
      <c r="E416" s="59"/>
      <c r="F416" s="59"/>
    </row>
    <row r="417" spans="2:6" x14ac:dyDescent="0.25">
      <c r="B417" s="59"/>
      <c r="C417" s="59"/>
      <c r="D417" s="59"/>
      <c r="E417" s="59"/>
      <c r="F417" s="59"/>
    </row>
    <row r="418" spans="2:6" x14ac:dyDescent="0.25">
      <c r="B418" s="59"/>
      <c r="C418" s="59"/>
      <c r="D418" s="59"/>
      <c r="E418" s="59"/>
      <c r="F418" s="59"/>
    </row>
    <row r="419" spans="2:6" x14ac:dyDescent="0.25">
      <c r="B419" s="59"/>
      <c r="C419" s="59"/>
      <c r="D419" s="59"/>
      <c r="E419" s="59"/>
      <c r="F419" s="59"/>
    </row>
    <row r="420" spans="2:6" x14ac:dyDescent="0.25">
      <c r="B420" s="59"/>
      <c r="C420" s="59"/>
      <c r="D420" s="59"/>
      <c r="E420" s="59"/>
      <c r="F420" s="59"/>
    </row>
    <row r="421" spans="2:6" x14ac:dyDescent="0.25">
      <c r="B421" s="59"/>
      <c r="C421" s="59"/>
      <c r="D421" s="59"/>
      <c r="E421" s="59"/>
      <c r="F421" s="59"/>
    </row>
    <row r="422" spans="2:6" x14ac:dyDescent="0.25">
      <c r="B422" s="59"/>
      <c r="C422" s="59"/>
      <c r="D422" s="59"/>
      <c r="E422" s="59"/>
      <c r="F422" s="59"/>
    </row>
    <row r="423" spans="2:6" x14ac:dyDescent="0.25">
      <c r="B423" s="59"/>
      <c r="C423" s="59"/>
      <c r="D423" s="59"/>
      <c r="E423" s="59"/>
      <c r="F423" s="59"/>
    </row>
    <row r="424" spans="2:6" x14ac:dyDescent="0.25">
      <c r="B424" s="59"/>
      <c r="C424" s="59"/>
      <c r="D424" s="59"/>
      <c r="E424" s="59"/>
      <c r="F424" s="59"/>
    </row>
    <row r="425" spans="2:6" x14ac:dyDescent="0.25">
      <c r="B425" s="59"/>
      <c r="C425" s="59"/>
      <c r="D425" s="59"/>
      <c r="E425" s="59"/>
      <c r="F425" s="59"/>
    </row>
    <row r="426" spans="2:6" x14ac:dyDescent="0.25">
      <c r="B426" s="59"/>
      <c r="C426" s="59"/>
      <c r="D426" s="59"/>
      <c r="E426" s="59"/>
      <c r="F426" s="59"/>
    </row>
    <row r="427" spans="2:6" x14ac:dyDescent="0.25">
      <c r="B427" s="59"/>
      <c r="C427" s="59"/>
      <c r="D427" s="59"/>
      <c r="E427" s="59"/>
      <c r="F427" s="59"/>
    </row>
    <row r="428" spans="2:6" x14ac:dyDescent="0.25">
      <c r="B428" s="59"/>
      <c r="C428" s="59"/>
      <c r="D428" s="59"/>
      <c r="E428" s="59"/>
      <c r="F428" s="59"/>
    </row>
    <row r="429" spans="2:6" x14ac:dyDescent="0.25">
      <c r="B429" s="59"/>
      <c r="C429" s="59"/>
      <c r="D429" s="59"/>
      <c r="E429" s="59"/>
      <c r="F429" s="59"/>
    </row>
    <row r="430" spans="2:6" x14ac:dyDescent="0.25">
      <c r="B430" s="59"/>
      <c r="C430" s="59"/>
      <c r="D430" s="59"/>
      <c r="E430" s="59"/>
      <c r="F430" s="59"/>
    </row>
    <row r="431" spans="2:6" x14ac:dyDescent="0.25">
      <c r="B431" s="59"/>
      <c r="C431" s="59"/>
      <c r="D431" s="59"/>
      <c r="E431" s="59"/>
      <c r="F431" s="59"/>
    </row>
    <row r="432" spans="2:6" x14ac:dyDescent="0.25">
      <c r="B432" s="59"/>
      <c r="C432" s="59"/>
      <c r="D432" s="59"/>
      <c r="E432" s="59"/>
      <c r="F432" s="59"/>
    </row>
    <row r="433" spans="2:6" x14ac:dyDescent="0.25">
      <c r="B433" s="59"/>
      <c r="C433" s="59"/>
      <c r="D433" s="59"/>
      <c r="E433" s="59"/>
      <c r="F433" s="59"/>
    </row>
    <row r="434" spans="2:6" x14ac:dyDescent="0.25">
      <c r="B434" s="59"/>
      <c r="C434" s="59"/>
      <c r="D434" s="59"/>
      <c r="E434" s="59"/>
      <c r="F434" s="59"/>
    </row>
    <row r="435" spans="2:6" x14ac:dyDescent="0.25">
      <c r="B435" s="59"/>
      <c r="C435" s="59"/>
      <c r="D435" s="59"/>
      <c r="E435" s="59"/>
      <c r="F435" s="59"/>
    </row>
    <row r="436" spans="2:6" x14ac:dyDescent="0.25">
      <c r="B436" s="59"/>
      <c r="C436" s="59"/>
      <c r="D436" s="59"/>
      <c r="E436" s="59"/>
      <c r="F436" s="59"/>
    </row>
    <row r="437" spans="2:6" x14ac:dyDescent="0.25">
      <c r="B437" s="59"/>
      <c r="C437" s="59"/>
      <c r="D437" s="59"/>
      <c r="E437" s="59"/>
      <c r="F437" s="59"/>
    </row>
    <row r="438" spans="2:6" x14ac:dyDescent="0.25">
      <c r="B438" s="59"/>
      <c r="C438" s="59"/>
      <c r="D438" s="59"/>
      <c r="E438" s="59"/>
      <c r="F438" s="59"/>
    </row>
    <row r="439" spans="2:6" x14ac:dyDescent="0.25">
      <c r="B439" s="59"/>
      <c r="C439" s="59"/>
      <c r="D439" s="59"/>
      <c r="E439" s="59"/>
      <c r="F439" s="59"/>
    </row>
  </sheetData>
  <mergeCells count="115">
    <mergeCell ref="K3:K4"/>
    <mergeCell ref="L3:L4"/>
    <mergeCell ref="M3:M4"/>
    <mergeCell ref="A176:F176"/>
    <mergeCell ref="A151:F151"/>
    <mergeCell ref="A126:F126"/>
    <mergeCell ref="B153:B154"/>
    <mergeCell ref="C153:C154"/>
    <mergeCell ref="D153:D154"/>
    <mergeCell ref="F128:F129"/>
    <mergeCell ref="B103:B104"/>
    <mergeCell ref="C103:C104"/>
    <mergeCell ref="F103:F104"/>
    <mergeCell ref="B128:B129"/>
    <mergeCell ref="C128:C129"/>
    <mergeCell ref="A103:A104"/>
    <mergeCell ref="A128:A129"/>
    <mergeCell ref="A153:A154"/>
    <mergeCell ref="A101:F101"/>
    <mergeCell ref="D128:D129"/>
    <mergeCell ref="E128:E129"/>
    <mergeCell ref="E153:E154"/>
    <mergeCell ref="F153:F154"/>
    <mergeCell ref="B228:B229"/>
    <mergeCell ref="B203:B204"/>
    <mergeCell ref="A276:F276"/>
    <mergeCell ref="F253:F254"/>
    <mergeCell ref="E228:E229"/>
    <mergeCell ref="A178:A179"/>
    <mergeCell ref="A203:A204"/>
    <mergeCell ref="A228:A229"/>
    <mergeCell ref="A253:A254"/>
    <mergeCell ref="A251:F251"/>
    <mergeCell ref="A226:F226"/>
    <mergeCell ref="A201:F201"/>
    <mergeCell ref="B253:B254"/>
    <mergeCell ref="D253:D254"/>
    <mergeCell ref="E253:E254"/>
    <mergeCell ref="A378:A379"/>
    <mergeCell ref="A376:F376"/>
    <mergeCell ref="E378:E379"/>
    <mergeCell ref="F378:F379"/>
    <mergeCell ref="A278:A279"/>
    <mergeCell ref="A303:A304"/>
    <mergeCell ref="A328:A329"/>
    <mergeCell ref="A353:A354"/>
    <mergeCell ref="A351:F351"/>
    <mergeCell ref="A326:F326"/>
    <mergeCell ref="A301:F301"/>
    <mergeCell ref="B303:B304"/>
    <mergeCell ref="C303:C304"/>
    <mergeCell ref="B328:B329"/>
    <mergeCell ref="C328:C329"/>
    <mergeCell ref="D328:D329"/>
    <mergeCell ref="B353:B354"/>
    <mergeCell ref="C353:C354"/>
    <mergeCell ref="F328:F329"/>
    <mergeCell ref="E303:E304"/>
    <mergeCell ref="C278:C279"/>
    <mergeCell ref="D278:D279"/>
    <mergeCell ref="E278:E279"/>
    <mergeCell ref="F278:F279"/>
    <mergeCell ref="A1:F1"/>
    <mergeCell ref="A28:A29"/>
    <mergeCell ref="A53:A54"/>
    <mergeCell ref="A26:F26"/>
    <mergeCell ref="A51:F51"/>
    <mergeCell ref="B28:B29"/>
    <mergeCell ref="B53:B54"/>
    <mergeCell ref="A3:A4"/>
    <mergeCell ref="A78:A79"/>
    <mergeCell ref="C53:C54"/>
    <mergeCell ref="D53:D54"/>
    <mergeCell ref="E53:E54"/>
    <mergeCell ref="F53:F54"/>
    <mergeCell ref="B78:B79"/>
    <mergeCell ref="C78:C79"/>
    <mergeCell ref="A76:F76"/>
    <mergeCell ref="D78:D79"/>
    <mergeCell ref="F78:F79"/>
    <mergeCell ref="F303:F304"/>
    <mergeCell ref="F228:F229"/>
    <mergeCell ref="C203:C204"/>
    <mergeCell ref="F178:F179"/>
    <mergeCell ref="D203:D204"/>
    <mergeCell ref="E203:E204"/>
    <mergeCell ref="F203:F204"/>
    <mergeCell ref="E178:E179"/>
    <mergeCell ref="C178:C179"/>
    <mergeCell ref="D178:D179"/>
    <mergeCell ref="C253:C254"/>
    <mergeCell ref="F353:F354"/>
    <mergeCell ref="B378:B379"/>
    <mergeCell ref="C378:C379"/>
    <mergeCell ref="D378:D379"/>
    <mergeCell ref="D353:D354"/>
    <mergeCell ref="F3:F4"/>
    <mergeCell ref="B3:B4"/>
    <mergeCell ref="C3:C4"/>
    <mergeCell ref="D3:D4"/>
    <mergeCell ref="E3:E4"/>
    <mergeCell ref="C28:C29"/>
    <mergeCell ref="D28:D29"/>
    <mergeCell ref="E28:E29"/>
    <mergeCell ref="F28:F29"/>
    <mergeCell ref="E353:E354"/>
    <mergeCell ref="E78:E79"/>
    <mergeCell ref="B178:B179"/>
    <mergeCell ref="C228:C229"/>
    <mergeCell ref="D228:D229"/>
    <mergeCell ref="E328:E329"/>
    <mergeCell ref="D303:D304"/>
    <mergeCell ref="D103:D104"/>
    <mergeCell ref="E103:E104"/>
    <mergeCell ref="B278:B279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9"/>
  <sheetViews>
    <sheetView workbookViewId="0">
      <selection activeCell="N55" sqref="N55"/>
    </sheetView>
  </sheetViews>
  <sheetFormatPr defaultColWidth="9.109375" defaultRowHeight="13.2" x14ac:dyDescent="0.25"/>
  <cols>
    <col min="1" max="1" width="32.6640625" style="2" customWidth="1"/>
    <col min="2" max="2" width="13.6640625" style="2" customWidth="1"/>
    <col min="3" max="3" width="9.109375" style="2"/>
    <col min="4" max="6" width="15.6640625" style="2" customWidth="1"/>
    <col min="7" max="7" width="9.109375" style="2"/>
    <col min="8" max="14" width="15.6640625" style="2" customWidth="1"/>
    <col min="15" max="15" width="9.109375" style="2"/>
    <col min="16" max="19" width="20.6640625" style="2" customWidth="1"/>
    <col min="20" max="16384" width="9.109375" style="2"/>
  </cols>
  <sheetData>
    <row r="1" spans="1:19" ht="39" customHeight="1" x14ac:dyDescent="0.25">
      <c r="A1" s="97" t="s">
        <v>61</v>
      </c>
      <c r="B1" s="97"/>
    </row>
    <row r="2" spans="1:19" x14ac:dyDescent="0.25">
      <c r="A2" s="88" t="s">
        <v>60</v>
      </c>
      <c r="B2" s="88"/>
      <c r="D2" s="88" t="s">
        <v>42</v>
      </c>
      <c r="E2" s="88"/>
      <c r="F2" s="88"/>
      <c r="H2" s="88" t="s">
        <v>109</v>
      </c>
      <c r="I2" s="88"/>
      <c r="J2" s="88"/>
      <c r="K2" s="88"/>
      <c r="L2" s="88"/>
      <c r="M2" s="88"/>
      <c r="N2" s="88"/>
      <c r="P2" s="88" t="s">
        <v>64</v>
      </c>
      <c r="Q2" s="88"/>
      <c r="R2" s="88"/>
      <c r="S2" s="88"/>
    </row>
    <row r="3" spans="1:19" ht="39.6" x14ac:dyDescent="0.25">
      <c r="A3" s="27" t="s">
        <v>57</v>
      </c>
      <c r="B3" s="27" t="s">
        <v>7</v>
      </c>
      <c r="D3" s="28" t="s">
        <v>22</v>
      </c>
      <c r="E3" s="29" t="s">
        <v>23</v>
      </c>
      <c r="F3" s="29" t="s">
        <v>24</v>
      </c>
      <c r="H3" s="29" t="s">
        <v>105</v>
      </c>
      <c r="I3" s="29" t="s">
        <v>29</v>
      </c>
      <c r="J3" s="29" t="s">
        <v>30</v>
      </c>
      <c r="K3" s="29" t="s">
        <v>31</v>
      </c>
      <c r="L3" s="29" t="s">
        <v>32</v>
      </c>
      <c r="M3" s="29" t="s">
        <v>33</v>
      </c>
      <c r="N3" s="29" t="s">
        <v>34</v>
      </c>
      <c r="P3" s="29" t="s">
        <v>66</v>
      </c>
      <c r="Q3" s="29" t="s">
        <v>112</v>
      </c>
      <c r="R3" s="29" t="s">
        <v>65</v>
      </c>
      <c r="S3" s="29" t="s">
        <v>113</v>
      </c>
    </row>
    <row r="4" spans="1:19" x14ac:dyDescent="0.25">
      <c r="A4" s="30" t="s">
        <v>74</v>
      </c>
      <c r="B4" s="31">
        <v>170</v>
      </c>
      <c r="D4" s="3" t="s">
        <v>0</v>
      </c>
      <c r="E4" s="32">
        <f>'Battery Calculator'!B11/'Battery Calculator'!B4</f>
        <v>1.0810810810810811</v>
      </c>
      <c r="F4" s="33">
        <f>'Battery Calculator'!B5</f>
        <v>72</v>
      </c>
      <c r="H4" s="96" t="s">
        <v>0</v>
      </c>
      <c r="I4" s="96"/>
      <c r="J4" s="96"/>
      <c r="K4" s="96"/>
      <c r="L4" s="96"/>
      <c r="M4" s="96"/>
      <c r="N4" s="96"/>
      <c r="P4" s="34">
        <v>0</v>
      </c>
      <c r="Q4" s="34">
        <v>0</v>
      </c>
      <c r="R4" s="34">
        <v>0</v>
      </c>
      <c r="S4" s="34">
        <v>0</v>
      </c>
    </row>
    <row r="5" spans="1:19" x14ac:dyDescent="0.25">
      <c r="A5" s="30" t="s">
        <v>69</v>
      </c>
      <c r="B5" s="31">
        <v>61.7</v>
      </c>
      <c r="D5" s="3" t="s">
        <v>1</v>
      </c>
      <c r="E5" s="32">
        <f>E4+(P7/'Battery Calculator'!B4)</f>
        <v>1.0810810810810811</v>
      </c>
      <c r="F5" s="33">
        <f>Q7</f>
        <v>0</v>
      </c>
      <c r="H5" s="3">
        <v>1</v>
      </c>
      <c r="I5" s="32">
        <f>E4</f>
        <v>1.0810810810810811</v>
      </c>
      <c r="J5" s="32">
        <f>I5</f>
        <v>1.0810810810810811</v>
      </c>
      <c r="K5" s="33">
        <f>F4</f>
        <v>72</v>
      </c>
      <c r="L5" s="33">
        <f>K5</f>
        <v>72</v>
      </c>
      <c r="M5" s="33">
        <f>IF(L5=0,0,VLOOKUP('Battery Calculator'!$A$18,Kt_Data_Tables!$A$5:$GR$20,(HLOOKUP($L5,Kt_Data_Tables!$B$3:$GR$4,2)+1),FALSE))</f>
        <v>66.801242236024734</v>
      </c>
      <c r="N5" s="32">
        <f>J5*M5</f>
        <v>72.217559174080804</v>
      </c>
      <c r="O5" s="36"/>
      <c r="P5" s="34">
        <v>0</v>
      </c>
      <c r="Q5" s="34">
        <v>0</v>
      </c>
      <c r="R5" s="34">
        <v>0</v>
      </c>
      <c r="S5" s="34">
        <v>0</v>
      </c>
    </row>
    <row r="6" spans="1:19" x14ac:dyDescent="0.25">
      <c r="A6" s="30" t="s">
        <v>71</v>
      </c>
      <c r="B6" s="31">
        <v>91.5</v>
      </c>
      <c r="D6" s="3" t="s">
        <v>2</v>
      </c>
      <c r="E6" s="32">
        <f>E4+(R7/'Battery Calculator'!B4)</f>
        <v>1.0810810810810811</v>
      </c>
      <c r="F6" s="33">
        <f>S7</f>
        <v>0</v>
      </c>
      <c r="H6" s="93"/>
      <c r="I6" s="94"/>
      <c r="J6" s="94"/>
      <c r="K6" s="94"/>
      <c r="L6" s="95"/>
      <c r="M6" s="37" t="s">
        <v>35</v>
      </c>
      <c r="N6" s="32">
        <f>N5</f>
        <v>72.217559174080804</v>
      </c>
      <c r="P6" s="34">
        <v>0</v>
      </c>
      <c r="Q6" s="34">
        <v>0</v>
      </c>
      <c r="R6" s="34">
        <v>0</v>
      </c>
      <c r="S6" s="34">
        <v>0</v>
      </c>
    </row>
    <row r="7" spans="1:19" x14ac:dyDescent="0.25">
      <c r="A7" s="76" t="s">
        <v>72</v>
      </c>
      <c r="B7" s="77">
        <v>100</v>
      </c>
      <c r="D7" s="3" t="s">
        <v>3</v>
      </c>
      <c r="E7" s="32">
        <v>0</v>
      </c>
      <c r="F7" s="33">
        <v>0</v>
      </c>
      <c r="H7" s="96" t="s">
        <v>1</v>
      </c>
      <c r="I7" s="96"/>
      <c r="J7" s="96"/>
      <c r="K7" s="96"/>
      <c r="L7" s="96"/>
      <c r="M7" s="96"/>
      <c r="N7" s="96"/>
      <c r="P7" s="35">
        <f>SUM(P4:P6)</f>
        <v>0</v>
      </c>
      <c r="Q7" s="38">
        <f>MAX(Q4:Q6)/3600</f>
        <v>0</v>
      </c>
      <c r="R7" s="35">
        <f>MAX(R4:R6)</f>
        <v>0</v>
      </c>
      <c r="S7" s="38">
        <f>SUM(S4:S6)/3600</f>
        <v>0</v>
      </c>
    </row>
    <row r="8" spans="1:19" x14ac:dyDescent="0.25">
      <c r="A8" s="76" t="s">
        <v>73</v>
      </c>
      <c r="B8" s="77">
        <v>100</v>
      </c>
      <c r="D8" s="3" t="s">
        <v>25</v>
      </c>
      <c r="E8" s="32">
        <v>0</v>
      </c>
      <c r="F8" s="33">
        <v>0</v>
      </c>
      <c r="H8" s="3">
        <v>1</v>
      </c>
      <c r="I8" s="32">
        <f>E4</f>
        <v>1.0810810810810811</v>
      </c>
      <c r="J8" s="32">
        <f>I8</f>
        <v>1.0810810810810811</v>
      </c>
      <c r="K8" s="33">
        <f>F4</f>
        <v>72</v>
      </c>
      <c r="L8" s="33">
        <f>K8+K9</f>
        <v>72</v>
      </c>
      <c r="M8" s="33">
        <f>IF(L8=0,0,VLOOKUP('Battery Calculator'!$A$18,Kt_Data_Tables!$A$5:$GR$20,(HLOOKUP($L8,Kt_Data_Tables!$B$3:$GR$4,2)+1),FALSE))</f>
        <v>66.801242236024734</v>
      </c>
      <c r="N8" s="32">
        <f>J8*M8</f>
        <v>72.217559174080804</v>
      </c>
    </row>
    <row r="9" spans="1:19" x14ac:dyDescent="0.25">
      <c r="A9" s="76" t="s">
        <v>74</v>
      </c>
      <c r="B9" s="77">
        <v>170</v>
      </c>
      <c r="D9" s="3" t="s">
        <v>26</v>
      </c>
      <c r="E9" s="32">
        <v>0</v>
      </c>
      <c r="F9" s="33">
        <v>0</v>
      </c>
      <c r="H9" s="3">
        <v>2</v>
      </c>
      <c r="I9" s="32">
        <f>IF($F5=0,I8,$E5)</f>
        <v>1.0810810810810811</v>
      </c>
      <c r="J9" s="32">
        <f>I9-I8</f>
        <v>0</v>
      </c>
      <c r="K9" s="33">
        <f>F5</f>
        <v>0</v>
      </c>
      <c r="L9" s="33">
        <f>K9</f>
        <v>0</v>
      </c>
      <c r="M9" s="33">
        <f>IF(L9=0,0,VLOOKUP('Battery Calculator'!$A$18,Kt_Data_Tables!$A$5:$GR$20,(HLOOKUP($L9,Kt_Data_Tables!$B$3:$GR$4,2)+1),FALSE))</f>
        <v>0</v>
      </c>
      <c r="N9" s="32">
        <f>J9*M9</f>
        <v>0</v>
      </c>
    </row>
    <row r="10" spans="1:19" x14ac:dyDescent="0.25">
      <c r="A10" s="76" t="s">
        <v>75</v>
      </c>
      <c r="B10" s="77">
        <v>190</v>
      </c>
      <c r="D10" s="3" t="s">
        <v>27</v>
      </c>
      <c r="E10" s="32">
        <v>0</v>
      </c>
      <c r="F10" s="33">
        <v>0</v>
      </c>
      <c r="H10" s="93"/>
      <c r="I10" s="94"/>
      <c r="J10" s="94"/>
      <c r="K10" s="94"/>
      <c r="L10" s="95"/>
      <c r="M10" s="37" t="s">
        <v>36</v>
      </c>
      <c r="N10" s="32">
        <f>SUM(N8:N9)</f>
        <v>72.217559174080804</v>
      </c>
    </row>
    <row r="11" spans="1:19" x14ac:dyDescent="0.25">
      <c r="A11" s="76" t="s">
        <v>77</v>
      </c>
      <c r="B11" s="77">
        <v>320</v>
      </c>
      <c r="D11" s="3" t="s">
        <v>28</v>
      </c>
      <c r="E11" s="32">
        <v>0</v>
      </c>
      <c r="F11" s="33">
        <v>0</v>
      </c>
      <c r="H11" s="96" t="s">
        <v>2</v>
      </c>
      <c r="I11" s="96"/>
      <c r="J11" s="96"/>
      <c r="K11" s="96"/>
      <c r="L11" s="96"/>
      <c r="M11" s="96"/>
      <c r="N11" s="96"/>
    </row>
    <row r="12" spans="1:19" x14ac:dyDescent="0.25">
      <c r="A12" s="76" t="s">
        <v>78</v>
      </c>
      <c r="B12" s="77">
        <v>400</v>
      </c>
      <c r="H12" s="3">
        <v>1</v>
      </c>
      <c r="I12" s="32">
        <f>E4</f>
        <v>1.0810810810810811</v>
      </c>
      <c r="J12" s="32">
        <f>I12</f>
        <v>1.0810810810810811</v>
      </c>
      <c r="K12" s="33">
        <f>F4</f>
        <v>72</v>
      </c>
      <c r="L12" s="33">
        <f>K12+K13+K14</f>
        <v>72</v>
      </c>
      <c r="M12" s="33">
        <f>IF(L12=0,0,VLOOKUP('Battery Calculator'!$A$18,Kt_Data_Tables!$A$5:$GR$20,(HLOOKUP($L12,Kt_Data_Tables!$B$3:$GR$4,2)+1),FALSE))</f>
        <v>66.801242236024734</v>
      </c>
      <c r="N12" s="32">
        <f>J12*M12</f>
        <v>72.217559174080804</v>
      </c>
      <c r="P12" s="39"/>
    </row>
    <row r="13" spans="1:19" x14ac:dyDescent="0.25">
      <c r="A13" s="76" t="s">
        <v>76</v>
      </c>
      <c r="B13" s="77">
        <v>409</v>
      </c>
      <c r="E13" s="40"/>
      <c r="H13" s="3">
        <v>2</v>
      </c>
      <c r="I13" s="32">
        <f>IF($F5=0,I12,$E5)</f>
        <v>1.0810810810810811</v>
      </c>
      <c r="J13" s="32">
        <f>I13-I12</f>
        <v>0</v>
      </c>
      <c r="K13" s="33">
        <f>F5</f>
        <v>0</v>
      </c>
      <c r="L13" s="33">
        <f>K13+K14</f>
        <v>0</v>
      </c>
      <c r="M13" s="33">
        <f>IF(L13=0,0,VLOOKUP('Battery Calculator'!$A$18,Kt_Data_Tables!$A$5:$GR$20,(HLOOKUP($L13,Kt_Data_Tables!$B$3:$GR$4,2)+1),FALSE))</f>
        <v>0</v>
      </c>
      <c r="N13" s="32">
        <f>J13*M13</f>
        <v>0</v>
      </c>
      <c r="P13" s="39"/>
    </row>
    <row r="14" spans="1:19" x14ac:dyDescent="0.25">
      <c r="A14" s="76" t="s">
        <v>79</v>
      </c>
      <c r="B14" s="77">
        <v>480</v>
      </c>
      <c r="E14" s="40"/>
      <c r="H14" s="3">
        <v>3</v>
      </c>
      <c r="I14" s="32">
        <f>IF($F6=0,I13,$E6)</f>
        <v>1.0810810810810811</v>
      </c>
      <c r="J14" s="32">
        <f>I14-I13</f>
        <v>0</v>
      </c>
      <c r="K14" s="33">
        <f>F6</f>
        <v>0</v>
      </c>
      <c r="L14" s="33">
        <f>K14</f>
        <v>0</v>
      </c>
      <c r="M14" s="33">
        <f>IF(L14=0,0,VLOOKUP('Battery Calculator'!$A$18,Kt_Data_Tables!$A$5:$GR$20,(HLOOKUP($L14,Kt_Data_Tables!$B$3:$GR$4,2)+1),FALSE))</f>
        <v>0</v>
      </c>
      <c r="N14" s="32">
        <f>J14*M14</f>
        <v>0</v>
      </c>
      <c r="P14" s="39"/>
    </row>
    <row r="15" spans="1:19" x14ac:dyDescent="0.25">
      <c r="A15" s="76" t="s">
        <v>80</v>
      </c>
      <c r="B15" s="77">
        <v>580</v>
      </c>
      <c r="E15" s="40"/>
      <c r="H15" s="41"/>
      <c r="I15" s="42"/>
      <c r="J15" s="42"/>
      <c r="K15" s="42"/>
      <c r="L15" s="43"/>
      <c r="M15" s="37" t="s">
        <v>37</v>
      </c>
      <c r="N15" s="32">
        <f>SUM(N12:N14)</f>
        <v>72.217559174080804</v>
      </c>
      <c r="P15" s="39"/>
    </row>
    <row r="16" spans="1:19" x14ac:dyDescent="0.25">
      <c r="A16" s="76" t="s">
        <v>81</v>
      </c>
      <c r="B16" s="77">
        <v>680</v>
      </c>
      <c r="E16" s="40"/>
      <c r="H16" s="45" t="s">
        <v>3</v>
      </c>
      <c r="I16" s="45"/>
      <c r="J16" s="45"/>
      <c r="K16" s="45"/>
      <c r="L16" s="45"/>
      <c r="M16" s="45"/>
      <c r="N16" s="45"/>
      <c r="P16" s="39"/>
    </row>
    <row r="17" spans="1:16" x14ac:dyDescent="0.25">
      <c r="A17" s="76" t="s">
        <v>82</v>
      </c>
      <c r="B17" s="77">
        <v>780</v>
      </c>
      <c r="E17" s="40"/>
      <c r="H17" s="3">
        <v>1</v>
      </c>
      <c r="I17" s="32">
        <f>E4</f>
        <v>1.0810810810810811</v>
      </c>
      <c r="J17" s="32">
        <f>I17</f>
        <v>1.0810810810810811</v>
      </c>
      <c r="K17" s="33">
        <f>F4</f>
        <v>72</v>
      </c>
      <c r="L17" s="33">
        <f>K17+K18+K19+K20</f>
        <v>72</v>
      </c>
      <c r="M17" s="33">
        <f>IF(L17=0,0,VLOOKUP('Battery Calculator'!$A$18,Kt_Data_Tables!$A$5:$GR$20,(HLOOKUP($L17,Kt_Data_Tables!$B$3:$GR$4,2)+1),FALSE))</f>
        <v>66.801242236024734</v>
      </c>
      <c r="N17" s="32">
        <f>M17*J17</f>
        <v>72.217559174080804</v>
      </c>
    </row>
    <row r="18" spans="1:16" x14ac:dyDescent="0.25">
      <c r="A18" s="76" t="s">
        <v>83</v>
      </c>
      <c r="B18" s="77">
        <v>900</v>
      </c>
      <c r="E18" s="40"/>
      <c r="H18" s="3">
        <v>2</v>
      </c>
      <c r="I18" s="32">
        <f>IF($F5=0,I17,$E5)</f>
        <v>1.0810810810810811</v>
      </c>
      <c r="J18" s="32">
        <f>I18-I17</f>
        <v>0</v>
      </c>
      <c r="K18" s="33">
        <f t="shared" ref="K18:K20" si="0">F5</f>
        <v>0</v>
      </c>
      <c r="L18" s="33">
        <f>K18+K19+K20</f>
        <v>0</v>
      </c>
      <c r="M18" s="33">
        <f>IF(L18=0,0,VLOOKUP('Battery Calculator'!$A$18,Kt_Data_Tables!$A$5:$GR$20,(HLOOKUP($L18,Kt_Data_Tables!$B$3:$GR$4,2)+1),FALSE))</f>
        <v>0</v>
      </c>
      <c r="N18" s="32">
        <f>M18*J18</f>
        <v>0</v>
      </c>
    </row>
    <row r="19" spans="1:16" x14ac:dyDescent="0.25">
      <c r="A19" s="78" t="s">
        <v>68</v>
      </c>
      <c r="B19" s="77">
        <v>61.7</v>
      </c>
      <c r="E19" s="40"/>
      <c r="H19" s="3">
        <v>3</v>
      </c>
      <c r="I19" s="32">
        <f t="shared" ref="I19:I20" si="1">IF($F6=0,I18,$E6)</f>
        <v>1.0810810810810811</v>
      </c>
      <c r="J19" s="32">
        <f>I19-I18</f>
        <v>0</v>
      </c>
      <c r="K19" s="33">
        <f t="shared" si="0"/>
        <v>0</v>
      </c>
      <c r="L19" s="33">
        <f>K19+K20</f>
        <v>0</v>
      </c>
      <c r="M19" s="33">
        <f>IF(L19=0,0,VLOOKUP('Battery Calculator'!$A$18,Kt_Data_Tables!$A$5:$GR$20,(HLOOKUP($L19,Kt_Data_Tables!$B$3:$GR$4,2)+1),FALSE))</f>
        <v>0</v>
      </c>
      <c r="N19" s="32">
        <f>M19*J19</f>
        <v>0</v>
      </c>
      <c r="P19" s="46"/>
    </row>
    <row r="20" spans="1:16" x14ac:dyDescent="0.25">
      <c r="A20" s="76" t="s">
        <v>69</v>
      </c>
      <c r="B20" s="77">
        <v>61.7</v>
      </c>
      <c r="E20" s="40"/>
      <c r="H20" s="3">
        <v>4</v>
      </c>
      <c r="I20" s="32">
        <f t="shared" si="1"/>
        <v>1.0810810810810811</v>
      </c>
      <c r="J20" s="32">
        <f>I20-I19</f>
        <v>0</v>
      </c>
      <c r="K20" s="33">
        <f t="shared" si="0"/>
        <v>0</v>
      </c>
      <c r="L20" s="33">
        <f>K20</f>
        <v>0</v>
      </c>
      <c r="M20" s="33">
        <f>IF(L20=0,0,VLOOKUP('Battery Calculator'!$A$18,Kt_Data_Tables!$A$5:$GR$20,(HLOOKUP($L20,Kt_Data_Tables!$B$3:$GR$4,2)+1),FALSE))</f>
        <v>0</v>
      </c>
      <c r="N20" s="32">
        <f>M20*J20</f>
        <v>0</v>
      </c>
    </row>
    <row r="21" spans="1:16" x14ac:dyDescent="0.25">
      <c r="A21" s="76" t="s">
        <v>70</v>
      </c>
      <c r="B21" s="77">
        <v>91.5</v>
      </c>
      <c r="H21" s="41"/>
      <c r="I21" s="42"/>
      <c r="J21" s="42"/>
      <c r="K21" s="42"/>
      <c r="L21" s="43"/>
      <c r="M21" s="37" t="s">
        <v>38</v>
      </c>
      <c r="N21" s="32">
        <f>SUM(N17:N20)</f>
        <v>72.217559174080804</v>
      </c>
    </row>
    <row r="22" spans="1:16" x14ac:dyDescent="0.25">
      <c r="A22" s="76" t="s">
        <v>71</v>
      </c>
      <c r="B22" s="77">
        <v>91.5</v>
      </c>
      <c r="H22" s="45" t="s">
        <v>25</v>
      </c>
      <c r="I22" s="45"/>
      <c r="J22" s="45"/>
      <c r="K22" s="45"/>
      <c r="L22" s="45"/>
      <c r="M22" s="45"/>
      <c r="N22" s="45"/>
    </row>
    <row r="23" spans="1:16" x14ac:dyDescent="0.25">
      <c r="H23" s="3">
        <v>1</v>
      </c>
      <c r="I23" s="32">
        <f>E4</f>
        <v>1.0810810810810811</v>
      </c>
      <c r="J23" s="32">
        <f>I23</f>
        <v>1.0810810810810811</v>
      </c>
      <c r="K23" s="33">
        <f>F4</f>
        <v>72</v>
      </c>
      <c r="L23" s="33">
        <f>K23+K24+K25+K26+K27</f>
        <v>72</v>
      </c>
      <c r="M23" s="33">
        <f>IF(L23=0,0,VLOOKUP('Battery Calculator'!$A$18,Kt_Data_Tables!$A$5:$GR$20,(HLOOKUP($L23,Kt_Data_Tables!$B$3:$GR$4,2)+1),FALSE))</f>
        <v>66.801242236024734</v>
      </c>
      <c r="N23" s="32">
        <f>J23*M23</f>
        <v>72.217559174080804</v>
      </c>
    </row>
    <row r="24" spans="1:16" x14ac:dyDescent="0.25">
      <c r="H24" s="3">
        <v>2</v>
      </c>
      <c r="I24" s="32">
        <f>IF($F5=0,I23,$E5)</f>
        <v>1.0810810810810811</v>
      </c>
      <c r="J24" s="32">
        <f>I24-I23</f>
        <v>0</v>
      </c>
      <c r="K24" s="33">
        <f t="shared" ref="K24:K27" si="2">F5</f>
        <v>0</v>
      </c>
      <c r="L24" s="33">
        <f>K24+K25+K26+K27</f>
        <v>0</v>
      </c>
      <c r="M24" s="33">
        <f>IF(L24=0,0,VLOOKUP('Battery Calculator'!$A$18,Kt_Data_Tables!$A$5:$GR$20,(HLOOKUP($L24,Kt_Data_Tables!$B$3:$GR$4,2)+1),FALSE))</f>
        <v>0</v>
      </c>
      <c r="N24" s="32">
        <f>J24*M24</f>
        <v>0</v>
      </c>
    </row>
    <row r="25" spans="1:16" x14ac:dyDescent="0.25">
      <c r="H25" s="3">
        <v>3</v>
      </c>
      <c r="I25" s="32">
        <f t="shared" ref="I25:I27" si="3">IF($F6=0,I24,$E6)</f>
        <v>1.0810810810810811</v>
      </c>
      <c r="J25" s="32">
        <f>I25-I24</f>
        <v>0</v>
      </c>
      <c r="K25" s="33">
        <f t="shared" si="2"/>
        <v>0</v>
      </c>
      <c r="L25" s="33">
        <f>K25+K26+K27</f>
        <v>0</v>
      </c>
      <c r="M25" s="33">
        <f>IF(L25=0,0,VLOOKUP('Battery Calculator'!$A$18,Kt_Data_Tables!$A$5:$GR$20,(HLOOKUP($L25,Kt_Data_Tables!$B$3:$GR$4,2)+1),FALSE))</f>
        <v>0</v>
      </c>
      <c r="N25" s="32">
        <f>J25*M25</f>
        <v>0</v>
      </c>
    </row>
    <row r="26" spans="1:16" x14ac:dyDescent="0.25">
      <c r="H26" s="3">
        <v>4</v>
      </c>
      <c r="I26" s="32">
        <f t="shared" si="3"/>
        <v>1.0810810810810811</v>
      </c>
      <c r="J26" s="32">
        <f>I26-I25</f>
        <v>0</v>
      </c>
      <c r="K26" s="33">
        <f t="shared" si="2"/>
        <v>0</v>
      </c>
      <c r="L26" s="33">
        <f>K26+K27</f>
        <v>0</v>
      </c>
      <c r="M26" s="33">
        <f>IF(L26=0,0,VLOOKUP('Battery Calculator'!$A$18,Kt_Data_Tables!$A$5:$GR$20,(HLOOKUP($L26,Kt_Data_Tables!$B$3:$GR$4,2)+1),FALSE))</f>
        <v>0</v>
      </c>
      <c r="N26" s="32">
        <f>J26*M26</f>
        <v>0</v>
      </c>
    </row>
    <row r="27" spans="1:16" x14ac:dyDescent="0.25">
      <c r="H27" s="3">
        <v>5</v>
      </c>
      <c r="I27" s="32">
        <f t="shared" si="3"/>
        <v>1.0810810810810811</v>
      </c>
      <c r="J27" s="32">
        <f>I27-I26</f>
        <v>0</v>
      </c>
      <c r="K27" s="33">
        <f t="shared" si="2"/>
        <v>0</v>
      </c>
      <c r="L27" s="33">
        <f>K27</f>
        <v>0</v>
      </c>
      <c r="M27" s="33">
        <f>IF(L27=0,0,VLOOKUP('Battery Calculator'!$A$18,Kt_Data_Tables!$A$5:$GR$20,(HLOOKUP($L27,Kt_Data_Tables!$B$3:$GR$4,2)+1),FALSE))</f>
        <v>0</v>
      </c>
      <c r="N27" s="32">
        <f>J27*M27</f>
        <v>0</v>
      </c>
    </row>
    <row r="28" spans="1:16" x14ac:dyDescent="0.25">
      <c r="H28" s="41"/>
      <c r="I28" s="42"/>
      <c r="J28" s="42"/>
      <c r="K28" s="42"/>
      <c r="L28" s="43"/>
      <c r="M28" s="37" t="s">
        <v>39</v>
      </c>
      <c r="N28" s="47">
        <f>SUM(N23:N27)</f>
        <v>72.217559174080804</v>
      </c>
    </row>
    <row r="29" spans="1:16" x14ac:dyDescent="0.25">
      <c r="H29" s="45" t="s">
        <v>26</v>
      </c>
      <c r="I29" s="45"/>
      <c r="J29" s="45"/>
      <c r="K29" s="45"/>
      <c r="L29" s="45"/>
      <c r="M29" s="45"/>
      <c r="N29" s="45"/>
    </row>
    <row r="30" spans="1:16" x14ac:dyDescent="0.25">
      <c r="H30" s="3">
        <v>1</v>
      </c>
      <c r="I30" s="32">
        <f>E4</f>
        <v>1.0810810810810811</v>
      </c>
      <c r="J30" s="32">
        <f>I30</f>
        <v>1.0810810810810811</v>
      </c>
      <c r="K30" s="33">
        <f>F4</f>
        <v>72</v>
      </c>
      <c r="L30" s="33">
        <f>K30+K31+K32+K33+K34+K35</f>
        <v>72</v>
      </c>
      <c r="M30" s="33">
        <f>IF(L30=0,0,VLOOKUP('Battery Calculator'!$A$18,Kt_Data_Tables!$A$5:$GR$20,(HLOOKUP($L30,Kt_Data_Tables!$B$3:$GR$4,2)+1),FALSE))</f>
        <v>66.801242236024734</v>
      </c>
      <c r="N30" s="32">
        <f t="shared" ref="N30:N35" si="4">J30*M30</f>
        <v>72.217559174080804</v>
      </c>
    </row>
    <row r="31" spans="1:16" x14ac:dyDescent="0.25">
      <c r="H31" s="3">
        <v>2</v>
      </c>
      <c r="I31" s="32">
        <f>IF($F5=0,I30,$E5)</f>
        <v>1.0810810810810811</v>
      </c>
      <c r="J31" s="32">
        <f>I31-I30</f>
        <v>0</v>
      </c>
      <c r="K31" s="33">
        <f t="shared" ref="K31:K35" si="5">F5</f>
        <v>0</v>
      </c>
      <c r="L31" s="33">
        <f>K31+K32+K33+K34+K35</f>
        <v>0</v>
      </c>
      <c r="M31" s="33">
        <f>IF(L31=0,0,VLOOKUP('Battery Calculator'!$A$18,Kt_Data_Tables!$A$5:$GR$20,(HLOOKUP($L31,Kt_Data_Tables!$B$3:$GR$4,2)+1),FALSE))</f>
        <v>0</v>
      </c>
      <c r="N31" s="32">
        <f t="shared" si="4"/>
        <v>0</v>
      </c>
    </row>
    <row r="32" spans="1:16" x14ac:dyDescent="0.25">
      <c r="H32" s="3">
        <v>3</v>
      </c>
      <c r="I32" s="32">
        <f t="shared" ref="I32:I35" si="6">IF($F6=0,I31,$E6)</f>
        <v>1.0810810810810811</v>
      </c>
      <c r="J32" s="32">
        <f>I32-I31</f>
        <v>0</v>
      </c>
      <c r="K32" s="33">
        <f t="shared" si="5"/>
        <v>0</v>
      </c>
      <c r="L32" s="33">
        <f>K32+K33+K34+K35</f>
        <v>0</v>
      </c>
      <c r="M32" s="33">
        <f>IF(L32=0,0,VLOOKUP('Battery Calculator'!$A$18,Kt_Data_Tables!$A$5:$GR$20,(HLOOKUP($L32,Kt_Data_Tables!$B$3:$GR$4,2)+1),FALSE))</f>
        <v>0</v>
      </c>
      <c r="N32" s="32">
        <f t="shared" si="4"/>
        <v>0</v>
      </c>
    </row>
    <row r="33" spans="8:14" x14ac:dyDescent="0.25">
      <c r="H33" s="3">
        <v>4</v>
      </c>
      <c r="I33" s="32">
        <f t="shared" si="6"/>
        <v>1.0810810810810811</v>
      </c>
      <c r="J33" s="32">
        <f>I33-I32</f>
        <v>0</v>
      </c>
      <c r="K33" s="33">
        <f t="shared" si="5"/>
        <v>0</v>
      </c>
      <c r="L33" s="33">
        <f>K33+K34+K35</f>
        <v>0</v>
      </c>
      <c r="M33" s="33">
        <f>IF(L33=0,0,VLOOKUP('Battery Calculator'!$A$18,Kt_Data_Tables!$A$5:$GR$20,(HLOOKUP($L33,Kt_Data_Tables!$B$3:$GR$4,2)+1),FALSE))</f>
        <v>0</v>
      </c>
      <c r="N33" s="32">
        <f t="shared" si="4"/>
        <v>0</v>
      </c>
    </row>
    <row r="34" spans="8:14" x14ac:dyDescent="0.25">
      <c r="H34" s="3">
        <v>5</v>
      </c>
      <c r="I34" s="32">
        <f t="shared" si="6"/>
        <v>1.0810810810810811</v>
      </c>
      <c r="J34" s="32">
        <f>I34-I33</f>
        <v>0</v>
      </c>
      <c r="K34" s="33">
        <f t="shared" si="5"/>
        <v>0</v>
      </c>
      <c r="L34" s="33">
        <f>K34+K35</f>
        <v>0</v>
      </c>
      <c r="M34" s="33">
        <f>IF(L34=0,0,VLOOKUP('Battery Calculator'!$A$18,Kt_Data_Tables!$A$5:$GR$20,(HLOOKUP($L34,Kt_Data_Tables!$B$3:$GR$4,2)+1),FALSE))</f>
        <v>0</v>
      </c>
      <c r="N34" s="32">
        <f t="shared" si="4"/>
        <v>0</v>
      </c>
    </row>
    <row r="35" spans="8:14" x14ac:dyDescent="0.25">
      <c r="H35" s="3">
        <v>6</v>
      </c>
      <c r="I35" s="32">
        <f t="shared" si="6"/>
        <v>1.0810810810810811</v>
      </c>
      <c r="J35" s="32">
        <f>I35-I34</f>
        <v>0</v>
      </c>
      <c r="K35" s="33">
        <f t="shared" si="5"/>
        <v>0</v>
      </c>
      <c r="L35" s="33">
        <f>K35</f>
        <v>0</v>
      </c>
      <c r="M35" s="33">
        <f>IF(L35=0,0,VLOOKUP('Battery Calculator'!$A$18,Kt_Data_Tables!$A$5:$GR$20,(HLOOKUP($L35,Kt_Data_Tables!$B$3:$GR$4,2)+1),FALSE))</f>
        <v>0</v>
      </c>
      <c r="N35" s="32">
        <f t="shared" si="4"/>
        <v>0</v>
      </c>
    </row>
    <row r="36" spans="8:14" x14ac:dyDescent="0.25">
      <c r="M36" s="37" t="s">
        <v>40</v>
      </c>
      <c r="N36" s="47">
        <f>SUM(N30:N35)</f>
        <v>72.217559174080804</v>
      </c>
    </row>
    <row r="37" spans="8:14" x14ac:dyDescent="0.25">
      <c r="H37" s="45" t="s">
        <v>27</v>
      </c>
      <c r="I37" s="45"/>
      <c r="J37" s="45"/>
      <c r="K37" s="45"/>
      <c r="L37" s="45"/>
      <c r="M37" s="45"/>
      <c r="N37" s="45"/>
    </row>
    <row r="38" spans="8:14" x14ac:dyDescent="0.25">
      <c r="H38" s="3">
        <v>1</v>
      </c>
      <c r="I38" s="32">
        <f>E4</f>
        <v>1.0810810810810811</v>
      </c>
      <c r="J38" s="32">
        <f>I38</f>
        <v>1.0810810810810811</v>
      </c>
      <c r="K38" s="33">
        <f>F4</f>
        <v>72</v>
      </c>
      <c r="L38" s="33">
        <f>K38+K39+K40+K41+K42+K43+K44</f>
        <v>72</v>
      </c>
      <c r="M38" s="33">
        <f>IF(L38=0,0,VLOOKUP('Battery Calculator'!$A$18,Kt_Data_Tables!$A$5:$GR$20,(HLOOKUP($L38,Kt_Data_Tables!$B$3:$GR$4,2)+1),FALSE))</f>
        <v>66.801242236024734</v>
      </c>
      <c r="N38" s="32">
        <f t="shared" ref="N38:N44" si="7">J38*M38</f>
        <v>72.217559174080804</v>
      </c>
    </row>
    <row r="39" spans="8:14" x14ac:dyDescent="0.25">
      <c r="H39" s="3">
        <v>2</v>
      </c>
      <c r="I39" s="32">
        <f>IF($F5=0,I38,$E5)</f>
        <v>1.0810810810810811</v>
      </c>
      <c r="J39" s="32">
        <f t="shared" ref="J39:J44" si="8">I39-I38</f>
        <v>0</v>
      </c>
      <c r="K39" s="33">
        <f t="shared" ref="K39:K44" si="9">F5</f>
        <v>0</v>
      </c>
      <c r="L39" s="33">
        <f>K39+K40+K41+K42+K43+K44</f>
        <v>0</v>
      </c>
      <c r="M39" s="33">
        <f>IF(L39=0,0,VLOOKUP('Battery Calculator'!$A$18,Kt_Data_Tables!$A$5:$GR$20,(HLOOKUP($L39,Kt_Data_Tables!$B$3:$GR$4,2)+1),FALSE))</f>
        <v>0</v>
      </c>
      <c r="N39" s="32">
        <f t="shared" si="7"/>
        <v>0</v>
      </c>
    </row>
    <row r="40" spans="8:14" x14ac:dyDescent="0.25">
      <c r="H40" s="3">
        <v>3</v>
      </c>
      <c r="I40" s="32">
        <f t="shared" ref="I40:I44" si="10">IF($F6=0,I39,$E6)</f>
        <v>1.0810810810810811</v>
      </c>
      <c r="J40" s="32">
        <f t="shared" si="8"/>
        <v>0</v>
      </c>
      <c r="K40" s="33">
        <f t="shared" si="9"/>
        <v>0</v>
      </c>
      <c r="L40" s="33">
        <f>K40+K41+K42+K43+K44</f>
        <v>0</v>
      </c>
      <c r="M40" s="33">
        <f>IF(L40=0,0,VLOOKUP('Battery Calculator'!$A$18,Kt_Data_Tables!$A$5:$GR$20,(HLOOKUP($L40,Kt_Data_Tables!$B$3:$GR$4,2)+1),FALSE))</f>
        <v>0</v>
      </c>
      <c r="N40" s="32">
        <f t="shared" si="7"/>
        <v>0</v>
      </c>
    </row>
    <row r="41" spans="8:14" x14ac:dyDescent="0.25">
      <c r="H41" s="3">
        <v>4</v>
      </c>
      <c r="I41" s="32">
        <f t="shared" si="10"/>
        <v>1.0810810810810811</v>
      </c>
      <c r="J41" s="32">
        <f t="shared" si="8"/>
        <v>0</v>
      </c>
      <c r="K41" s="33">
        <f t="shared" si="9"/>
        <v>0</v>
      </c>
      <c r="L41" s="33">
        <f>K41+K42+K43+K44</f>
        <v>0</v>
      </c>
      <c r="M41" s="33">
        <f>IF(L41=0,0,VLOOKUP('Battery Calculator'!$A$18,Kt_Data_Tables!$A$5:$GR$20,(HLOOKUP($L41,Kt_Data_Tables!$B$3:$GR$4,2)+1),FALSE))</f>
        <v>0</v>
      </c>
      <c r="N41" s="32">
        <f t="shared" si="7"/>
        <v>0</v>
      </c>
    </row>
    <row r="42" spans="8:14" x14ac:dyDescent="0.25">
      <c r="H42" s="3">
        <v>5</v>
      </c>
      <c r="I42" s="32">
        <f t="shared" si="10"/>
        <v>1.0810810810810811</v>
      </c>
      <c r="J42" s="32">
        <f t="shared" si="8"/>
        <v>0</v>
      </c>
      <c r="K42" s="33">
        <f t="shared" si="9"/>
        <v>0</v>
      </c>
      <c r="L42" s="33">
        <f>K42+K43+K44</f>
        <v>0</v>
      </c>
      <c r="M42" s="33">
        <f>IF(L42=0,0,VLOOKUP('Battery Calculator'!$A$18,Kt_Data_Tables!$A$5:$GR$20,(HLOOKUP($L42,Kt_Data_Tables!$B$3:$GR$4,2)+1),FALSE))</f>
        <v>0</v>
      </c>
      <c r="N42" s="32">
        <f t="shared" si="7"/>
        <v>0</v>
      </c>
    </row>
    <row r="43" spans="8:14" x14ac:dyDescent="0.25">
      <c r="H43" s="3">
        <v>6</v>
      </c>
      <c r="I43" s="32">
        <f t="shared" si="10"/>
        <v>1.0810810810810811</v>
      </c>
      <c r="J43" s="32">
        <f t="shared" si="8"/>
        <v>0</v>
      </c>
      <c r="K43" s="33">
        <f t="shared" si="9"/>
        <v>0</v>
      </c>
      <c r="L43" s="33">
        <f>K43+K44</f>
        <v>0</v>
      </c>
      <c r="M43" s="33">
        <f>IF(L43=0,0,VLOOKUP('Battery Calculator'!$A$18,Kt_Data_Tables!$A$5:$GR$20,(HLOOKUP($L43,Kt_Data_Tables!$B$3:$GR$4,2)+1),FALSE))</f>
        <v>0</v>
      </c>
      <c r="N43" s="32">
        <f t="shared" si="7"/>
        <v>0</v>
      </c>
    </row>
    <row r="44" spans="8:14" x14ac:dyDescent="0.25">
      <c r="H44" s="3">
        <v>7</v>
      </c>
      <c r="I44" s="32">
        <f t="shared" si="10"/>
        <v>1.0810810810810811</v>
      </c>
      <c r="J44" s="32">
        <f t="shared" si="8"/>
        <v>0</v>
      </c>
      <c r="K44" s="33">
        <f t="shared" si="9"/>
        <v>0</v>
      </c>
      <c r="L44" s="33">
        <f>K44</f>
        <v>0</v>
      </c>
      <c r="M44" s="33">
        <f>IF(L44=0,0,VLOOKUP('Battery Calculator'!$A$18,Kt_Data_Tables!$A$5:$GR$20,(HLOOKUP($L44,Kt_Data_Tables!$B$3:$GR$4,2)+1),FALSE))</f>
        <v>0</v>
      </c>
      <c r="N44" s="32">
        <f t="shared" si="7"/>
        <v>0</v>
      </c>
    </row>
    <row r="45" spans="8:14" x14ac:dyDescent="0.25">
      <c r="M45" s="37" t="s">
        <v>41</v>
      </c>
      <c r="N45" s="47">
        <f>SUM(N38:N44)</f>
        <v>72.217559174080804</v>
      </c>
    </row>
    <row r="46" spans="8:14" x14ac:dyDescent="0.25">
      <c r="H46" s="45" t="s">
        <v>28</v>
      </c>
      <c r="I46" s="45"/>
      <c r="J46" s="45"/>
      <c r="K46" s="45"/>
      <c r="L46" s="45"/>
      <c r="M46" s="45"/>
      <c r="N46" s="45"/>
    </row>
    <row r="47" spans="8:14" x14ac:dyDescent="0.25">
      <c r="H47" s="3">
        <v>1</v>
      </c>
      <c r="I47" s="32">
        <f>E4</f>
        <v>1.0810810810810811</v>
      </c>
      <c r="J47" s="32">
        <f>I47</f>
        <v>1.0810810810810811</v>
      </c>
      <c r="K47" s="33">
        <f>F4</f>
        <v>72</v>
      </c>
      <c r="L47" s="33">
        <f>K47+K48+K49+K50+K51+K52+K53+K54</f>
        <v>72</v>
      </c>
      <c r="M47" s="33">
        <f>IF(L47=0,0,VLOOKUP('Battery Calculator'!$A$18,Kt_Data_Tables!$A$5:$GR$20,(HLOOKUP($L47,Kt_Data_Tables!$B$3:$GR$4,2)+1),FALSE))</f>
        <v>66.801242236024734</v>
      </c>
      <c r="N47" s="32">
        <f t="shared" ref="N47:N54" si="11">J47*M47</f>
        <v>72.217559174080804</v>
      </c>
    </row>
    <row r="48" spans="8:14" x14ac:dyDescent="0.25">
      <c r="H48" s="3">
        <v>2</v>
      </c>
      <c r="I48" s="32">
        <f>IF($F5=0,I47,$E5)</f>
        <v>1.0810810810810811</v>
      </c>
      <c r="J48" s="32">
        <f>I48-I47</f>
        <v>0</v>
      </c>
      <c r="K48" s="33">
        <f t="shared" ref="K48:K54" si="12">F5</f>
        <v>0</v>
      </c>
      <c r="L48" s="33">
        <f>K48+K49+K50+K51+K52+K53+K54</f>
        <v>0</v>
      </c>
      <c r="M48" s="33">
        <f>IF(L48=0,0,VLOOKUP('Battery Calculator'!$A$18,Kt_Data_Tables!$A$5:$GR$20,(HLOOKUP($L48,Kt_Data_Tables!$B$3:$GR$4,2)+1),FALSE))</f>
        <v>0</v>
      </c>
      <c r="N48" s="32">
        <f t="shared" si="11"/>
        <v>0</v>
      </c>
    </row>
    <row r="49" spans="8:14" x14ac:dyDescent="0.25">
      <c r="H49" s="3">
        <v>3</v>
      </c>
      <c r="I49" s="32">
        <f t="shared" ref="I49:I54" si="13">IF($F6=0,I48,$E6)</f>
        <v>1.0810810810810811</v>
      </c>
      <c r="J49" s="32">
        <f t="shared" ref="J49:J54" si="14">I49-I48</f>
        <v>0</v>
      </c>
      <c r="K49" s="33">
        <f t="shared" si="12"/>
        <v>0</v>
      </c>
      <c r="L49" s="33">
        <f>K49+K50+K51+K52+K53+K54</f>
        <v>0</v>
      </c>
      <c r="M49" s="33">
        <f>IF(L49=0,0,VLOOKUP('Battery Calculator'!$A$18,Kt_Data_Tables!$A$5:$GR$20,(HLOOKUP($L49,Kt_Data_Tables!$B$3:$GR$4,2)+1),FALSE))</f>
        <v>0</v>
      </c>
      <c r="N49" s="32">
        <f t="shared" si="11"/>
        <v>0</v>
      </c>
    </row>
    <row r="50" spans="8:14" x14ac:dyDescent="0.25">
      <c r="H50" s="3">
        <v>4</v>
      </c>
      <c r="I50" s="32">
        <f t="shared" si="13"/>
        <v>1.0810810810810811</v>
      </c>
      <c r="J50" s="32">
        <f t="shared" si="14"/>
        <v>0</v>
      </c>
      <c r="K50" s="33">
        <f t="shared" si="12"/>
        <v>0</v>
      </c>
      <c r="L50" s="33">
        <f>K50+K51+K52+K53+K54</f>
        <v>0</v>
      </c>
      <c r="M50" s="33">
        <f>IF(L50=0,0,VLOOKUP('Battery Calculator'!$A$18,Kt_Data_Tables!$A$5:$GR$20,(HLOOKUP($L50,Kt_Data_Tables!$B$3:$GR$4,2)+1),FALSE))</f>
        <v>0</v>
      </c>
      <c r="N50" s="32">
        <f t="shared" si="11"/>
        <v>0</v>
      </c>
    </row>
    <row r="51" spans="8:14" x14ac:dyDescent="0.25">
      <c r="H51" s="3">
        <v>5</v>
      </c>
      <c r="I51" s="32">
        <f t="shared" si="13"/>
        <v>1.0810810810810811</v>
      </c>
      <c r="J51" s="32">
        <f t="shared" si="14"/>
        <v>0</v>
      </c>
      <c r="K51" s="33">
        <f t="shared" si="12"/>
        <v>0</v>
      </c>
      <c r="L51" s="33">
        <f>K51+K52+K53+K54</f>
        <v>0</v>
      </c>
      <c r="M51" s="33">
        <f>IF(L51=0,0,VLOOKUP('Battery Calculator'!$A$18,Kt_Data_Tables!$A$5:$GR$20,(HLOOKUP($L51,Kt_Data_Tables!$B$3:$GR$4,2)+1),FALSE))</f>
        <v>0</v>
      </c>
      <c r="N51" s="32">
        <f t="shared" si="11"/>
        <v>0</v>
      </c>
    </row>
    <row r="52" spans="8:14" x14ac:dyDescent="0.25">
      <c r="H52" s="3">
        <v>6</v>
      </c>
      <c r="I52" s="32">
        <f t="shared" si="13"/>
        <v>1.0810810810810811</v>
      </c>
      <c r="J52" s="32">
        <f t="shared" si="14"/>
        <v>0</v>
      </c>
      <c r="K52" s="33">
        <f t="shared" si="12"/>
        <v>0</v>
      </c>
      <c r="L52" s="33">
        <f>K52+K53+K54</f>
        <v>0</v>
      </c>
      <c r="M52" s="33">
        <f>IF(L52=0,0,VLOOKUP('Battery Calculator'!$A$18,Kt_Data_Tables!$A$5:$GR$20,(HLOOKUP($L52,Kt_Data_Tables!$B$3:$GR$4,2)+1),FALSE))</f>
        <v>0</v>
      </c>
      <c r="N52" s="32">
        <f t="shared" si="11"/>
        <v>0</v>
      </c>
    </row>
    <row r="53" spans="8:14" x14ac:dyDescent="0.25">
      <c r="H53" s="3">
        <v>7</v>
      </c>
      <c r="I53" s="32">
        <f t="shared" si="13"/>
        <v>1.0810810810810811</v>
      </c>
      <c r="J53" s="32">
        <f t="shared" si="14"/>
        <v>0</v>
      </c>
      <c r="K53" s="33">
        <f t="shared" si="12"/>
        <v>0</v>
      </c>
      <c r="L53" s="33">
        <f>K53+K54</f>
        <v>0</v>
      </c>
      <c r="M53" s="33">
        <f>IF(L53=0,0,VLOOKUP('Battery Calculator'!$A$18,Kt_Data_Tables!$A$5:$GR$20,(HLOOKUP($L53,Kt_Data_Tables!$B$3:$GR$4,2)+1),FALSE))</f>
        <v>0</v>
      </c>
      <c r="N53" s="32">
        <f t="shared" si="11"/>
        <v>0</v>
      </c>
    </row>
    <row r="54" spans="8:14" x14ac:dyDescent="0.25">
      <c r="H54" s="3">
        <v>8</v>
      </c>
      <c r="I54" s="32">
        <f t="shared" si="13"/>
        <v>1.0810810810810811</v>
      </c>
      <c r="J54" s="32">
        <f t="shared" si="14"/>
        <v>0</v>
      </c>
      <c r="K54" s="33">
        <f t="shared" si="12"/>
        <v>0</v>
      </c>
      <c r="L54" s="33">
        <f>K54</f>
        <v>0</v>
      </c>
      <c r="M54" s="33">
        <f>IF(L54=0,0,VLOOKUP('Battery Calculator'!$A$18,Kt_Data_Tables!$A$5:$GR$20,(HLOOKUP($L54,Kt_Data_Tables!$B$3:$GR$4,2)+1),FALSE))</f>
        <v>0</v>
      </c>
      <c r="N54" s="32">
        <f t="shared" si="11"/>
        <v>0</v>
      </c>
    </row>
    <row r="55" spans="8:14" x14ac:dyDescent="0.25">
      <c r="M55" s="37" t="s">
        <v>44</v>
      </c>
      <c r="N55" s="47">
        <f>SUM(N47:N54)</f>
        <v>72.217559174080804</v>
      </c>
    </row>
    <row r="59" spans="8:14" x14ac:dyDescent="0.25">
      <c r="H59" s="88" t="s">
        <v>110</v>
      </c>
      <c r="I59" s="88"/>
      <c r="J59" s="88"/>
      <c r="K59" s="88"/>
      <c r="L59" s="88"/>
      <c r="M59" s="88"/>
      <c r="N59" s="88"/>
    </row>
    <row r="60" spans="8:14" ht="39.6" x14ac:dyDescent="0.25">
      <c r="H60" s="29" t="s">
        <v>105</v>
      </c>
      <c r="I60" s="29" t="s">
        <v>29</v>
      </c>
      <c r="J60" s="29" t="s">
        <v>30</v>
      </c>
      <c r="K60" s="29" t="s">
        <v>31</v>
      </c>
      <c r="L60" s="29" t="s">
        <v>32</v>
      </c>
      <c r="M60" s="29" t="s">
        <v>33</v>
      </c>
      <c r="N60" s="29" t="s">
        <v>34</v>
      </c>
    </row>
    <row r="61" spans="8:14" x14ac:dyDescent="0.25">
      <c r="H61" s="96" t="s">
        <v>0</v>
      </c>
      <c r="I61" s="96"/>
      <c r="J61" s="96"/>
      <c r="K61" s="96"/>
      <c r="L61" s="96"/>
      <c r="M61" s="96"/>
      <c r="N61" s="96"/>
    </row>
    <row r="62" spans="8:14" x14ac:dyDescent="0.25">
      <c r="H62" s="3">
        <v>1</v>
      </c>
      <c r="I62" s="32">
        <f>E4</f>
        <v>1.0810810810810811</v>
      </c>
      <c r="J62" s="32">
        <f>I62</f>
        <v>1.0810810810810811</v>
      </c>
      <c r="K62" s="33">
        <f>F4</f>
        <v>72</v>
      </c>
      <c r="L62" s="33">
        <f>K62</f>
        <v>72</v>
      </c>
      <c r="M62" s="33">
        <f>IF(L62=0,0,VLOOKUP('Battery Calculator'!$A$18,Kt_Data_Tables!$A$28:$GR$43,(HLOOKUP($L62,Kt_Data_Tables!$B$26:$GR$27,2)+1),FALSE))</f>
        <v>68.443895733632303</v>
      </c>
      <c r="N62" s="32">
        <f>J62*M62</f>
        <v>73.99340079311601</v>
      </c>
    </row>
    <row r="63" spans="8:14" x14ac:dyDescent="0.25">
      <c r="H63" s="93"/>
      <c r="I63" s="94"/>
      <c r="J63" s="94"/>
      <c r="K63" s="94"/>
      <c r="L63" s="95"/>
      <c r="M63" s="37" t="s">
        <v>35</v>
      </c>
      <c r="N63" s="32">
        <f>N62</f>
        <v>73.99340079311601</v>
      </c>
    </row>
    <row r="64" spans="8:14" x14ac:dyDescent="0.25">
      <c r="H64" s="96" t="s">
        <v>1</v>
      </c>
      <c r="I64" s="96"/>
      <c r="J64" s="96"/>
      <c r="K64" s="96"/>
      <c r="L64" s="96"/>
      <c r="M64" s="96"/>
      <c r="N64" s="96"/>
    </row>
    <row r="65" spans="8:16" x14ac:dyDescent="0.25">
      <c r="H65" s="3">
        <v>1</v>
      </c>
      <c r="I65" s="32">
        <f>E4</f>
        <v>1.0810810810810811</v>
      </c>
      <c r="J65" s="32">
        <f>I65</f>
        <v>1.0810810810810811</v>
      </c>
      <c r="K65" s="33">
        <f>F4</f>
        <v>72</v>
      </c>
      <c r="L65" s="33">
        <f>K65+K66</f>
        <v>72</v>
      </c>
      <c r="M65" s="33">
        <f>IF(L65=0,0,VLOOKUP('Battery Calculator'!$A$18,Kt_Data_Tables!$A$28:$GR$43,(HLOOKUP($L65,Kt_Data_Tables!$B$26:$GR$27,2)+1),FALSE))</f>
        <v>68.443895733632303</v>
      </c>
      <c r="N65" s="32">
        <f>J65*M65</f>
        <v>73.99340079311601</v>
      </c>
    </row>
    <row r="66" spans="8:16" x14ac:dyDescent="0.25">
      <c r="H66" s="3">
        <v>2</v>
      </c>
      <c r="I66" s="32">
        <f>IF($F5=0,I65,$E5)</f>
        <v>1.0810810810810811</v>
      </c>
      <c r="J66" s="32">
        <f>I66-I65</f>
        <v>0</v>
      </c>
      <c r="K66" s="33">
        <f>F5</f>
        <v>0</v>
      </c>
      <c r="L66" s="33">
        <f>K66</f>
        <v>0</v>
      </c>
      <c r="M66" s="33">
        <f>IF(L66=0,0,VLOOKUP('Battery Calculator'!$A$18,Kt_Data_Tables!$A$28:$GR$43,(HLOOKUP($L66,Kt_Data_Tables!$B$26:$GR$27,2)+1),FALSE))</f>
        <v>0</v>
      </c>
      <c r="N66" s="32">
        <f>J66*M66</f>
        <v>0</v>
      </c>
      <c r="P66" s="48"/>
    </row>
    <row r="67" spans="8:16" x14ac:dyDescent="0.25">
      <c r="H67" s="93"/>
      <c r="I67" s="94"/>
      <c r="J67" s="94"/>
      <c r="K67" s="94"/>
      <c r="L67" s="95"/>
      <c r="M67" s="37" t="s">
        <v>36</v>
      </c>
      <c r="N67" s="32">
        <f>SUM(N65:N66)</f>
        <v>73.99340079311601</v>
      </c>
    </row>
    <row r="68" spans="8:16" x14ac:dyDescent="0.25">
      <c r="H68" s="96" t="s">
        <v>2</v>
      </c>
      <c r="I68" s="96"/>
      <c r="J68" s="96"/>
      <c r="K68" s="96"/>
      <c r="L68" s="96"/>
      <c r="M68" s="96"/>
      <c r="N68" s="96"/>
    </row>
    <row r="69" spans="8:16" x14ac:dyDescent="0.25">
      <c r="H69" s="3">
        <v>1</v>
      </c>
      <c r="I69" s="32">
        <f>E4</f>
        <v>1.0810810810810811</v>
      </c>
      <c r="J69" s="32">
        <f>I69</f>
        <v>1.0810810810810811</v>
      </c>
      <c r="K69" s="33">
        <f>F4</f>
        <v>72</v>
      </c>
      <c r="L69" s="33">
        <f>K69+K70+K71</f>
        <v>72</v>
      </c>
      <c r="M69" s="33">
        <f>IF(L69=0,0,VLOOKUP('Battery Calculator'!$A$18,Kt_Data_Tables!$A$28:$GR$43,(HLOOKUP($L69,Kt_Data_Tables!$B$26:$GR$27,2)+1),FALSE))</f>
        <v>68.443895733632303</v>
      </c>
      <c r="N69" s="32">
        <f>J69*M69</f>
        <v>73.99340079311601</v>
      </c>
    </row>
    <row r="70" spans="8:16" x14ac:dyDescent="0.25">
      <c r="H70" s="3">
        <v>2</v>
      </c>
      <c r="I70" s="32">
        <f>IF($F5=0,I69,$E5)</f>
        <v>1.0810810810810811</v>
      </c>
      <c r="J70" s="32">
        <f>I70-I69</f>
        <v>0</v>
      </c>
      <c r="K70" s="33">
        <f>F5</f>
        <v>0</v>
      </c>
      <c r="L70" s="33">
        <f>K70+K71</f>
        <v>0</v>
      </c>
      <c r="M70" s="33">
        <f>IF(L70=0,0,VLOOKUP('Battery Calculator'!$A$18,Kt_Data_Tables!$A$28:$GR$43,(HLOOKUP($L70,Kt_Data_Tables!$B$26:$GR$27,2)+1),FALSE))</f>
        <v>0</v>
      </c>
      <c r="N70" s="32">
        <f>J70*M70</f>
        <v>0</v>
      </c>
    </row>
    <row r="71" spans="8:16" x14ac:dyDescent="0.25">
      <c r="H71" s="3">
        <v>3</v>
      </c>
      <c r="I71" s="32">
        <f>IF($F6=0,I70,$E6)</f>
        <v>1.0810810810810811</v>
      </c>
      <c r="J71" s="32">
        <f>I71-I70</f>
        <v>0</v>
      </c>
      <c r="K71" s="33">
        <f>F6</f>
        <v>0</v>
      </c>
      <c r="L71" s="33">
        <f>K71</f>
        <v>0</v>
      </c>
      <c r="M71" s="33">
        <f>IF(L71=0,0,VLOOKUP('Battery Calculator'!$A$18,Kt_Data_Tables!$A$28:$GR$43,(HLOOKUP($L71,Kt_Data_Tables!$B$26:$GR$27,2)+1),FALSE))</f>
        <v>0</v>
      </c>
      <c r="N71" s="32">
        <f>J71*M71</f>
        <v>0</v>
      </c>
    </row>
    <row r="72" spans="8:16" x14ac:dyDescent="0.25">
      <c r="H72" s="41"/>
      <c r="I72" s="42"/>
      <c r="J72" s="42"/>
      <c r="K72" s="42"/>
      <c r="L72" s="43"/>
      <c r="M72" s="37" t="s">
        <v>37</v>
      </c>
      <c r="N72" s="32">
        <f>SUM(N69:N71)</f>
        <v>73.99340079311601</v>
      </c>
    </row>
    <row r="73" spans="8:16" x14ac:dyDescent="0.25">
      <c r="H73" s="45" t="s">
        <v>3</v>
      </c>
      <c r="I73" s="45"/>
      <c r="J73" s="45"/>
      <c r="K73" s="45"/>
      <c r="L73" s="45"/>
      <c r="M73" s="45"/>
      <c r="N73" s="45"/>
    </row>
    <row r="74" spans="8:16" x14ac:dyDescent="0.25">
      <c r="H74" s="3">
        <v>1</v>
      </c>
      <c r="I74" s="32">
        <f>E4</f>
        <v>1.0810810810810811</v>
      </c>
      <c r="J74" s="32">
        <f>I74</f>
        <v>1.0810810810810811</v>
      </c>
      <c r="K74" s="33">
        <f>F4</f>
        <v>72</v>
      </c>
      <c r="L74" s="33">
        <f>K74+K75+K76+K77</f>
        <v>72</v>
      </c>
      <c r="M74" s="33">
        <f>IF(L74=0,0,VLOOKUP('Battery Calculator'!$A$18,Kt_Data_Tables!$A$28:$GR$43,(HLOOKUP($L74,Kt_Data_Tables!$B$26:$GR$27,2)+1),FALSE))</f>
        <v>68.443895733632303</v>
      </c>
      <c r="N74" s="32">
        <f>M74*J74</f>
        <v>73.99340079311601</v>
      </c>
    </row>
    <row r="75" spans="8:16" x14ac:dyDescent="0.25">
      <c r="H75" s="3">
        <v>2</v>
      </c>
      <c r="I75" s="32">
        <f>IF($F5=0,I74,$E5)</f>
        <v>1.0810810810810811</v>
      </c>
      <c r="J75" s="32">
        <f>I75-I74</f>
        <v>0</v>
      </c>
      <c r="K75" s="33">
        <f>F5</f>
        <v>0</v>
      </c>
      <c r="L75" s="33">
        <f>K75+K76+K77</f>
        <v>0</v>
      </c>
      <c r="M75" s="33">
        <f>IF(L75=0,0,VLOOKUP('Battery Calculator'!$A$18,Kt_Data_Tables!$A$28:$GR$43,(HLOOKUP($L75,Kt_Data_Tables!$B$26:$GR$27,2)+1),FALSE))</f>
        <v>0</v>
      </c>
      <c r="N75" s="32">
        <f>M75*J75</f>
        <v>0</v>
      </c>
    </row>
    <row r="76" spans="8:16" x14ac:dyDescent="0.25">
      <c r="H76" s="3">
        <v>3</v>
      </c>
      <c r="I76" s="32">
        <f>IF($F6=0,I75,$E6)</f>
        <v>1.0810810810810811</v>
      </c>
      <c r="J76" s="32">
        <f>I76-I75</f>
        <v>0</v>
      </c>
      <c r="K76" s="33">
        <f>F6</f>
        <v>0</v>
      </c>
      <c r="L76" s="33">
        <f>K76+K77</f>
        <v>0</v>
      </c>
      <c r="M76" s="33">
        <f>IF(L76=0,0,VLOOKUP('Battery Calculator'!$A$18,Kt_Data_Tables!$A$28:$GR$43,(HLOOKUP($L76,Kt_Data_Tables!$B$26:$GR$27,2)+1),FALSE))</f>
        <v>0</v>
      </c>
      <c r="N76" s="32">
        <f>M76*J76</f>
        <v>0</v>
      </c>
    </row>
    <row r="77" spans="8:16" x14ac:dyDescent="0.25">
      <c r="H77" s="3">
        <v>4</v>
      </c>
      <c r="I77" s="32">
        <f>IF($F7=0,I76,$E7)</f>
        <v>1.0810810810810811</v>
      </c>
      <c r="J77" s="32">
        <f>I77-I76</f>
        <v>0</v>
      </c>
      <c r="K77" s="33">
        <f>F7</f>
        <v>0</v>
      </c>
      <c r="L77" s="33">
        <f>K77</f>
        <v>0</v>
      </c>
      <c r="M77" s="33">
        <f>IF(L77=0,0,VLOOKUP('Battery Calculator'!$A$18,Kt_Data_Tables!$A$28:$GR$43,(HLOOKUP($L77,Kt_Data_Tables!$B$26:$GR$27,2)+1),FALSE))</f>
        <v>0</v>
      </c>
      <c r="N77" s="32">
        <f>M77*J77</f>
        <v>0</v>
      </c>
    </row>
    <row r="78" spans="8:16" x14ac:dyDescent="0.25">
      <c r="H78" s="41"/>
      <c r="I78" s="42"/>
      <c r="J78" s="42"/>
      <c r="K78" s="42"/>
      <c r="L78" s="43"/>
      <c r="M78" s="37" t="s">
        <v>38</v>
      </c>
      <c r="N78" s="32">
        <f>SUM(N74:N77)</f>
        <v>73.99340079311601</v>
      </c>
    </row>
    <row r="79" spans="8:16" x14ac:dyDescent="0.25">
      <c r="H79" s="45" t="s">
        <v>25</v>
      </c>
      <c r="I79" s="45"/>
      <c r="J79" s="45"/>
      <c r="K79" s="45"/>
      <c r="L79" s="45"/>
      <c r="M79" s="45"/>
      <c r="N79" s="45"/>
    </row>
    <row r="80" spans="8:16" x14ac:dyDescent="0.25">
      <c r="H80" s="3">
        <v>1</v>
      </c>
      <c r="I80" s="32">
        <f>E4</f>
        <v>1.0810810810810811</v>
      </c>
      <c r="J80" s="32">
        <f>I80</f>
        <v>1.0810810810810811</v>
      </c>
      <c r="K80" s="33">
        <f>F4</f>
        <v>72</v>
      </c>
      <c r="L80" s="33">
        <f>K80+K81+K82+K83+K84</f>
        <v>72</v>
      </c>
      <c r="M80" s="33">
        <f>IF(L80=0,0,VLOOKUP('Battery Calculator'!$A$18,Kt_Data_Tables!$A$28:$GR$43,(HLOOKUP($L80,Kt_Data_Tables!$B$26:$GR$27,2)+1),FALSE))</f>
        <v>68.443895733632303</v>
      </c>
      <c r="N80" s="32">
        <f>J80*M80</f>
        <v>73.99340079311601</v>
      </c>
    </row>
    <row r="81" spans="8:14" x14ac:dyDescent="0.25">
      <c r="H81" s="3">
        <v>2</v>
      </c>
      <c r="I81" s="32">
        <f>IF($F5=0,I80,$E5)</f>
        <v>1.0810810810810811</v>
      </c>
      <c r="J81" s="32">
        <f>I81-I80</f>
        <v>0</v>
      </c>
      <c r="K81" s="33">
        <f>F5</f>
        <v>0</v>
      </c>
      <c r="L81" s="33">
        <f>K81+K82+K83+K84</f>
        <v>0</v>
      </c>
      <c r="M81" s="33">
        <f>IF(L81=0,0,VLOOKUP('Battery Calculator'!$A$18,Kt_Data_Tables!$A$28:$GR$43,(HLOOKUP($L81,Kt_Data_Tables!$B$26:$GR$27,2)+1),FALSE))</f>
        <v>0</v>
      </c>
      <c r="N81" s="32">
        <f>J81*M81</f>
        <v>0</v>
      </c>
    </row>
    <row r="82" spans="8:14" x14ac:dyDescent="0.25">
      <c r="H82" s="3">
        <v>3</v>
      </c>
      <c r="I82" s="32">
        <f>IF($F6=0,I81,$E6)</f>
        <v>1.0810810810810811</v>
      </c>
      <c r="J82" s="32">
        <f>I82-I81</f>
        <v>0</v>
      </c>
      <c r="K82" s="33">
        <f>F6</f>
        <v>0</v>
      </c>
      <c r="L82" s="33">
        <f>K82+K83+K84</f>
        <v>0</v>
      </c>
      <c r="M82" s="33">
        <f>IF(L82=0,0,VLOOKUP('Battery Calculator'!$A$18,Kt_Data_Tables!$A$28:$GR$43,(HLOOKUP($L82,Kt_Data_Tables!$B$26:$GR$27,2)+1),FALSE))</f>
        <v>0</v>
      </c>
      <c r="N82" s="32">
        <f>J82*M82</f>
        <v>0</v>
      </c>
    </row>
    <row r="83" spans="8:14" x14ac:dyDescent="0.25">
      <c r="H83" s="3">
        <v>4</v>
      </c>
      <c r="I83" s="32">
        <f>IF($F7=0,I82,$E7)</f>
        <v>1.0810810810810811</v>
      </c>
      <c r="J83" s="32">
        <f>I83-I82</f>
        <v>0</v>
      </c>
      <c r="K83" s="33">
        <f>F7</f>
        <v>0</v>
      </c>
      <c r="L83" s="33">
        <f>K83+K84</f>
        <v>0</v>
      </c>
      <c r="M83" s="33">
        <f>IF(L83=0,0,VLOOKUP('Battery Calculator'!$A$18,Kt_Data_Tables!$A$28:$GR$43,(HLOOKUP($L83,Kt_Data_Tables!$B$26:$GR$27,2)+1),FALSE))</f>
        <v>0</v>
      </c>
      <c r="N83" s="32">
        <f>J83*M83</f>
        <v>0</v>
      </c>
    </row>
    <row r="84" spans="8:14" x14ac:dyDescent="0.25">
      <c r="H84" s="3">
        <v>5</v>
      </c>
      <c r="I84" s="32">
        <f>IF($F8=0,I83,$E8)</f>
        <v>1.0810810810810811</v>
      </c>
      <c r="J84" s="32">
        <f>I84-I83</f>
        <v>0</v>
      </c>
      <c r="K84" s="33">
        <f>F8</f>
        <v>0</v>
      </c>
      <c r="L84" s="33">
        <f>K84</f>
        <v>0</v>
      </c>
      <c r="M84" s="33">
        <f>IF(L84=0,0,VLOOKUP('Battery Calculator'!$A$18,Kt_Data_Tables!$A$28:$GR$43,(HLOOKUP($L84,Kt_Data_Tables!$B$26:$GR$27,2)+1),FALSE))</f>
        <v>0</v>
      </c>
      <c r="N84" s="32">
        <f>J84*M84</f>
        <v>0</v>
      </c>
    </row>
    <row r="85" spans="8:14" x14ac:dyDescent="0.25">
      <c r="H85" s="41"/>
      <c r="I85" s="42"/>
      <c r="J85" s="42"/>
      <c r="K85" s="42"/>
      <c r="L85" s="43"/>
      <c r="M85" s="37" t="s">
        <v>39</v>
      </c>
      <c r="N85" s="47">
        <f>SUM(N80:N84)</f>
        <v>73.99340079311601</v>
      </c>
    </row>
    <row r="86" spans="8:14" x14ac:dyDescent="0.25">
      <c r="H86" s="45" t="s">
        <v>26</v>
      </c>
      <c r="I86" s="45"/>
      <c r="J86" s="45"/>
      <c r="K86" s="45"/>
      <c r="L86" s="45"/>
      <c r="M86" s="45"/>
      <c r="N86" s="45"/>
    </row>
    <row r="87" spans="8:14" x14ac:dyDescent="0.25">
      <c r="H87" s="3">
        <v>1</v>
      </c>
      <c r="I87" s="32">
        <f>E4</f>
        <v>1.0810810810810811</v>
      </c>
      <c r="J87" s="32">
        <f>I87</f>
        <v>1.0810810810810811</v>
      </c>
      <c r="K87" s="33">
        <f t="shared" ref="K87:K92" si="15">F4</f>
        <v>72</v>
      </c>
      <c r="L87" s="33">
        <f>K87+K88+K89+K90+K91+K92</f>
        <v>72</v>
      </c>
      <c r="M87" s="33">
        <f>IF(L87=0,0,VLOOKUP('Battery Calculator'!$A$18,Kt_Data_Tables!$A$28:$GR$43,(HLOOKUP($L87,Kt_Data_Tables!$B$26:$GR$27,2)+1),FALSE))</f>
        <v>68.443895733632303</v>
      </c>
      <c r="N87" s="32">
        <f t="shared" ref="N87:N92" si="16">J87*M87</f>
        <v>73.99340079311601</v>
      </c>
    </row>
    <row r="88" spans="8:14" x14ac:dyDescent="0.25">
      <c r="H88" s="3">
        <v>2</v>
      </c>
      <c r="I88" s="32">
        <f>IF($F5=0,I87,$E5)</f>
        <v>1.0810810810810811</v>
      </c>
      <c r="J88" s="32">
        <f>I88-I87</f>
        <v>0</v>
      </c>
      <c r="K88" s="33">
        <f t="shared" si="15"/>
        <v>0</v>
      </c>
      <c r="L88" s="33">
        <f>K88+K89+K90+K91+K92</f>
        <v>0</v>
      </c>
      <c r="M88" s="33">
        <f>IF(L88=0,0,VLOOKUP('Battery Calculator'!$A$18,Kt_Data_Tables!$A$28:$GR$43,(HLOOKUP($L88,Kt_Data_Tables!$B$26:$GR$27,2)+1),FALSE))</f>
        <v>0</v>
      </c>
      <c r="N88" s="32">
        <f t="shared" si="16"/>
        <v>0</v>
      </c>
    </row>
    <row r="89" spans="8:14" x14ac:dyDescent="0.25">
      <c r="H89" s="3">
        <v>3</v>
      </c>
      <c r="I89" s="32">
        <f>IF($F6=0,I88,$E6)</f>
        <v>1.0810810810810811</v>
      </c>
      <c r="J89" s="32">
        <f>I89-I88</f>
        <v>0</v>
      </c>
      <c r="K89" s="33">
        <f t="shared" si="15"/>
        <v>0</v>
      </c>
      <c r="L89" s="33">
        <f>K89+K90+K91+K92</f>
        <v>0</v>
      </c>
      <c r="M89" s="33">
        <f>IF(L89=0,0,VLOOKUP('Battery Calculator'!$A$18,Kt_Data_Tables!$A$28:$GR$43,(HLOOKUP($L89,Kt_Data_Tables!$B$26:$GR$27,2)+1),FALSE))</f>
        <v>0</v>
      </c>
      <c r="N89" s="32">
        <f t="shared" si="16"/>
        <v>0</v>
      </c>
    </row>
    <row r="90" spans="8:14" x14ac:dyDescent="0.25">
      <c r="H90" s="3">
        <v>4</v>
      </c>
      <c r="I90" s="32">
        <f>IF($F7=0,I89,$E7)</f>
        <v>1.0810810810810811</v>
      </c>
      <c r="J90" s="32">
        <f>I90-I89</f>
        <v>0</v>
      </c>
      <c r="K90" s="33">
        <f t="shared" si="15"/>
        <v>0</v>
      </c>
      <c r="L90" s="33">
        <f>K90+K91+K92</f>
        <v>0</v>
      </c>
      <c r="M90" s="33">
        <f>IF(L90=0,0,VLOOKUP('Battery Calculator'!$A$18,Kt_Data_Tables!$A$28:$GR$43,(HLOOKUP($L90,Kt_Data_Tables!$B$26:$GR$27,2)+1),FALSE))</f>
        <v>0</v>
      </c>
      <c r="N90" s="32">
        <f t="shared" si="16"/>
        <v>0</v>
      </c>
    </row>
    <row r="91" spans="8:14" x14ac:dyDescent="0.25">
      <c r="H91" s="3">
        <v>5</v>
      </c>
      <c r="I91" s="32">
        <f>IF($F8=0,I90,$E8)</f>
        <v>1.0810810810810811</v>
      </c>
      <c r="J91" s="32">
        <f>I91-I90</f>
        <v>0</v>
      </c>
      <c r="K91" s="33">
        <f t="shared" si="15"/>
        <v>0</v>
      </c>
      <c r="L91" s="33">
        <f>K91+K92</f>
        <v>0</v>
      </c>
      <c r="M91" s="33">
        <f>IF(L91=0,0,VLOOKUP('Battery Calculator'!$A$18,Kt_Data_Tables!$A$28:$GR$43,(HLOOKUP($L91,Kt_Data_Tables!$B$26:$GR$27,2)+1),FALSE))</f>
        <v>0</v>
      </c>
      <c r="N91" s="32">
        <f t="shared" si="16"/>
        <v>0</v>
      </c>
    </row>
    <row r="92" spans="8:14" x14ac:dyDescent="0.25">
      <c r="H92" s="3">
        <v>6</v>
      </c>
      <c r="I92" s="32">
        <f>IF($F9=0,I91,$E9)</f>
        <v>1.0810810810810811</v>
      </c>
      <c r="J92" s="32">
        <f>I92-I91</f>
        <v>0</v>
      </c>
      <c r="K92" s="33">
        <f t="shared" si="15"/>
        <v>0</v>
      </c>
      <c r="L92" s="33">
        <f>K92</f>
        <v>0</v>
      </c>
      <c r="M92" s="33">
        <f>IF(L92=0,0,VLOOKUP('Battery Calculator'!$A$18,Kt_Data_Tables!$A$28:$GR$43,(HLOOKUP($L92,Kt_Data_Tables!$B$26:$GR$27,2)+1),FALSE))</f>
        <v>0</v>
      </c>
      <c r="N92" s="32">
        <f t="shared" si="16"/>
        <v>0</v>
      </c>
    </row>
    <row r="93" spans="8:14" x14ac:dyDescent="0.25">
      <c r="M93" s="37" t="s">
        <v>40</v>
      </c>
      <c r="N93" s="47">
        <f>SUM(N87:N92)</f>
        <v>73.99340079311601</v>
      </c>
    </row>
    <row r="94" spans="8:14" x14ac:dyDescent="0.25">
      <c r="H94" s="45" t="s">
        <v>27</v>
      </c>
      <c r="I94" s="45"/>
      <c r="J94" s="45"/>
      <c r="K94" s="45"/>
      <c r="L94" s="45"/>
      <c r="M94" s="45"/>
      <c r="N94" s="45"/>
    </row>
    <row r="95" spans="8:14" x14ac:dyDescent="0.25">
      <c r="H95" s="3">
        <v>1</v>
      </c>
      <c r="I95" s="32">
        <f>E4</f>
        <v>1.0810810810810811</v>
      </c>
      <c r="J95" s="32">
        <f>I95</f>
        <v>1.0810810810810811</v>
      </c>
      <c r="K95" s="33">
        <f t="shared" ref="K95:K101" si="17">F4</f>
        <v>72</v>
      </c>
      <c r="L95" s="33">
        <f>K95+K96+K97+K98+K99+K100+K101</f>
        <v>72</v>
      </c>
      <c r="M95" s="33">
        <f>IF(L95=0,0,VLOOKUP('Battery Calculator'!$A$18,Kt_Data_Tables!$A$28:$GR$43,(HLOOKUP($L95,Kt_Data_Tables!$B$26:$GR$27,2)+1),FALSE))</f>
        <v>68.443895733632303</v>
      </c>
      <c r="N95" s="32">
        <f t="shared" ref="N95:N101" si="18">J95*M95</f>
        <v>73.99340079311601</v>
      </c>
    </row>
    <row r="96" spans="8:14" x14ac:dyDescent="0.25">
      <c r="H96" s="3">
        <v>2</v>
      </c>
      <c r="I96" s="32">
        <f t="shared" ref="I96:I101" si="19">IF($F5=0,I95,$E5)</f>
        <v>1.0810810810810811</v>
      </c>
      <c r="J96" s="32">
        <f t="shared" ref="J96:J101" si="20">I96-I95</f>
        <v>0</v>
      </c>
      <c r="K96" s="33">
        <f t="shared" si="17"/>
        <v>0</v>
      </c>
      <c r="L96" s="33">
        <f>K96+K97+K98+K99+K100+K101</f>
        <v>0</v>
      </c>
      <c r="M96" s="33">
        <f>IF(L96=0,0,VLOOKUP('Battery Calculator'!$A$18,Kt_Data_Tables!$A$28:$GR$43,(HLOOKUP($L96,Kt_Data_Tables!$B$26:$GR$27,2)+1),FALSE))</f>
        <v>0</v>
      </c>
      <c r="N96" s="32">
        <f t="shared" si="18"/>
        <v>0</v>
      </c>
    </row>
    <row r="97" spans="8:14" x14ac:dyDescent="0.25">
      <c r="H97" s="3">
        <v>3</v>
      </c>
      <c r="I97" s="32">
        <f t="shared" si="19"/>
        <v>1.0810810810810811</v>
      </c>
      <c r="J97" s="32">
        <f t="shared" si="20"/>
        <v>0</v>
      </c>
      <c r="K97" s="33">
        <f t="shared" si="17"/>
        <v>0</v>
      </c>
      <c r="L97" s="33">
        <f>K97+K98+K99+K100+K101</f>
        <v>0</v>
      </c>
      <c r="M97" s="33">
        <f>IF(L97=0,0,VLOOKUP('Battery Calculator'!$A$18,Kt_Data_Tables!$A$28:$GR$43,(HLOOKUP($L97,Kt_Data_Tables!$B$26:$GR$27,2)+1),FALSE))</f>
        <v>0</v>
      </c>
      <c r="N97" s="32">
        <f t="shared" si="18"/>
        <v>0</v>
      </c>
    </row>
    <row r="98" spans="8:14" x14ac:dyDescent="0.25">
      <c r="H98" s="3">
        <v>4</v>
      </c>
      <c r="I98" s="32">
        <f t="shared" si="19"/>
        <v>1.0810810810810811</v>
      </c>
      <c r="J98" s="32">
        <f t="shared" si="20"/>
        <v>0</v>
      </c>
      <c r="K98" s="33">
        <f t="shared" si="17"/>
        <v>0</v>
      </c>
      <c r="L98" s="33">
        <f>K98+K99+K100+K101</f>
        <v>0</v>
      </c>
      <c r="M98" s="33">
        <f>IF(L98=0,0,VLOOKUP('Battery Calculator'!$A$18,Kt_Data_Tables!$A$28:$GR$43,(HLOOKUP($L98,Kt_Data_Tables!$B$26:$GR$27,2)+1),FALSE))</f>
        <v>0</v>
      </c>
      <c r="N98" s="32">
        <f t="shared" si="18"/>
        <v>0</v>
      </c>
    </row>
    <row r="99" spans="8:14" x14ac:dyDescent="0.25">
      <c r="H99" s="3">
        <v>5</v>
      </c>
      <c r="I99" s="32">
        <f t="shared" si="19"/>
        <v>1.0810810810810811</v>
      </c>
      <c r="J99" s="32">
        <f t="shared" si="20"/>
        <v>0</v>
      </c>
      <c r="K99" s="33">
        <f t="shared" si="17"/>
        <v>0</v>
      </c>
      <c r="L99" s="33">
        <f>K99+K100+K101</f>
        <v>0</v>
      </c>
      <c r="M99" s="33">
        <f>IF(L99=0,0,VLOOKUP('Battery Calculator'!$A$18,Kt_Data_Tables!$A$28:$GR$43,(HLOOKUP($L99,Kt_Data_Tables!$B$26:$GR$27,2)+1),FALSE))</f>
        <v>0</v>
      </c>
      <c r="N99" s="32">
        <f t="shared" si="18"/>
        <v>0</v>
      </c>
    </row>
    <row r="100" spans="8:14" x14ac:dyDescent="0.25">
      <c r="H100" s="3">
        <v>6</v>
      </c>
      <c r="I100" s="32">
        <f t="shared" si="19"/>
        <v>1.0810810810810811</v>
      </c>
      <c r="J100" s="32">
        <f t="shared" si="20"/>
        <v>0</v>
      </c>
      <c r="K100" s="33">
        <f t="shared" si="17"/>
        <v>0</v>
      </c>
      <c r="L100" s="33">
        <f>K100+K101</f>
        <v>0</v>
      </c>
      <c r="M100" s="33">
        <f>IF(L100=0,0,VLOOKUP('Battery Calculator'!$A$18,Kt_Data_Tables!$A$28:$GR$43,(HLOOKUP($L100,Kt_Data_Tables!$B$26:$GR$27,2)+1),FALSE))</f>
        <v>0</v>
      </c>
      <c r="N100" s="32">
        <f t="shared" si="18"/>
        <v>0</v>
      </c>
    </row>
    <row r="101" spans="8:14" x14ac:dyDescent="0.25">
      <c r="H101" s="3">
        <v>7</v>
      </c>
      <c r="I101" s="32">
        <f t="shared" si="19"/>
        <v>1.0810810810810811</v>
      </c>
      <c r="J101" s="32">
        <f t="shared" si="20"/>
        <v>0</v>
      </c>
      <c r="K101" s="33">
        <f t="shared" si="17"/>
        <v>0</v>
      </c>
      <c r="L101" s="33">
        <f>K101</f>
        <v>0</v>
      </c>
      <c r="M101" s="33">
        <f>IF(L101=0,0,VLOOKUP('Battery Calculator'!$A$18,Kt_Data_Tables!$A$28:$GR$43,(HLOOKUP($L101,Kt_Data_Tables!$B$26:$GR$27,2)+1),FALSE))</f>
        <v>0</v>
      </c>
      <c r="N101" s="32">
        <f t="shared" si="18"/>
        <v>0</v>
      </c>
    </row>
    <row r="102" spans="8:14" x14ac:dyDescent="0.25">
      <c r="M102" s="37" t="s">
        <v>41</v>
      </c>
      <c r="N102" s="47">
        <f>SUM(N95:N101)</f>
        <v>73.99340079311601</v>
      </c>
    </row>
    <row r="103" spans="8:14" x14ac:dyDescent="0.25">
      <c r="H103" s="45" t="s">
        <v>28</v>
      </c>
      <c r="I103" s="45"/>
      <c r="J103" s="45"/>
      <c r="K103" s="45"/>
      <c r="L103" s="45"/>
      <c r="M103" s="45"/>
      <c r="N103" s="45"/>
    </row>
    <row r="104" spans="8:14" x14ac:dyDescent="0.25">
      <c r="H104" s="3">
        <v>1</v>
      </c>
      <c r="I104" s="32">
        <f>E4</f>
        <v>1.0810810810810811</v>
      </c>
      <c r="J104" s="32">
        <f>I104</f>
        <v>1.0810810810810811</v>
      </c>
      <c r="K104" s="33">
        <f>F4</f>
        <v>72</v>
      </c>
      <c r="L104" s="33">
        <f>K104+K105+K106+K107+K108+K109+K110+K111</f>
        <v>72</v>
      </c>
      <c r="M104" s="33">
        <f>IF(L104=0,0,VLOOKUP('Battery Calculator'!$A$18,Kt_Data_Tables!$A$28:$GR$43,(HLOOKUP($L104,Kt_Data_Tables!$B$26:$GR$27,2)+1),FALSE))</f>
        <v>68.443895733632303</v>
      </c>
      <c r="N104" s="32">
        <f t="shared" ref="N104:N111" si="21">J104*M104</f>
        <v>73.99340079311601</v>
      </c>
    </row>
    <row r="105" spans="8:14" x14ac:dyDescent="0.25">
      <c r="H105" s="3">
        <v>2</v>
      </c>
      <c r="I105" s="32">
        <f>IF($F5=0,I104,$E5)</f>
        <v>1.0810810810810811</v>
      </c>
      <c r="J105" s="32">
        <f>I105-I104</f>
        <v>0</v>
      </c>
      <c r="K105" s="33">
        <f t="shared" ref="K105:K111" si="22">F5</f>
        <v>0</v>
      </c>
      <c r="L105" s="33">
        <f>K105+K106+K107+K108+K109+K110+K111</f>
        <v>0</v>
      </c>
      <c r="M105" s="33">
        <f>IF(L105=0,0,VLOOKUP('Battery Calculator'!$A$18,Kt_Data_Tables!$A$28:$GR$43,(HLOOKUP($L105,Kt_Data_Tables!$B$26:$GR$27,2)+1),FALSE))</f>
        <v>0</v>
      </c>
      <c r="N105" s="32">
        <f t="shared" si="21"/>
        <v>0</v>
      </c>
    </row>
    <row r="106" spans="8:14" x14ac:dyDescent="0.25">
      <c r="H106" s="3">
        <v>3</v>
      </c>
      <c r="I106" s="32">
        <f t="shared" ref="I106:I111" si="23">IF($F6=0,I105,$E6)</f>
        <v>1.0810810810810811</v>
      </c>
      <c r="J106" s="32">
        <f t="shared" ref="J106:J111" si="24">I106-I105</f>
        <v>0</v>
      </c>
      <c r="K106" s="33">
        <f t="shared" si="22"/>
        <v>0</v>
      </c>
      <c r="L106" s="33">
        <f>K106+K107+K108+K109+K110+K111</f>
        <v>0</v>
      </c>
      <c r="M106" s="33">
        <f>IF(L106=0,0,VLOOKUP('Battery Calculator'!$A$18,Kt_Data_Tables!$A$28:$GR$43,(HLOOKUP($L106,Kt_Data_Tables!$B$26:$GR$27,2)+1),FALSE))</f>
        <v>0</v>
      </c>
      <c r="N106" s="32">
        <f t="shared" si="21"/>
        <v>0</v>
      </c>
    </row>
    <row r="107" spans="8:14" x14ac:dyDescent="0.25">
      <c r="H107" s="3">
        <v>4</v>
      </c>
      <c r="I107" s="32">
        <f t="shared" si="23"/>
        <v>1.0810810810810811</v>
      </c>
      <c r="J107" s="32">
        <f t="shared" si="24"/>
        <v>0</v>
      </c>
      <c r="K107" s="33">
        <f t="shared" si="22"/>
        <v>0</v>
      </c>
      <c r="L107" s="33">
        <f>K107+K108+K109+K110+K111</f>
        <v>0</v>
      </c>
      <c r="M107" s="33">
        <f>IF(L107=0,0,VLOOKUP('Battery Calculator'!$A$18,Kt_Data_Tables!$A$28:$GR$43,(HLOOKUP($L107,Kt_Data_Tables!$B$26:$GR$27,2)+1),FALSE))</f>
        <v>0</v>
      </c>
      <c r="N107" s="32">
        <f t="shared" si="21"/>
        <v>0</v>
      </c>
    </row>
    <row r="108" spans="8:14" x14ac:dyDescent="0.25">
      <c r="H108" s="3">
        <v>5</v>
      </c>
      <c r="I108" s="32">
        <f t="shared" si="23"/>
        <v>1.0810810810810811</v>
      </c>
      <c r="J108" s="32">
        <f t="shared" si="24"/>
        <v>0</v>
      </c>
      <c r="K108" s="33">
        <f t="shared" si="22"/>
        <v>0</v>
      </c>
      <c r="L108" s="33">
        <f>K108+K109+K110+K111</f>
        <v>0</v>
      </c>
      <c r="M108" s="33">
        <f>IF(L108=0,0,VLOOKUP('Battery Calculator'!$A$18,Kt_Data_Tables!$A$28:$GR$43,(HLOOKUP($L108,Kt_Data_Tables!$B$26:$GR$27,2)+1),FALSE))</f>
        <v>0</v>
      </c>
      <c r="N108" s="32">
        <f t="shared" si="21"/>
        <v>0</v>
      </c>
    </row>
    <row r="109" spans="8:14" x14ac:dyDescent="0.25">
      <c r="H109" s="3">
        <v>6</v>
      </c>
      <c r="I109" s="32">
        <f t="shared" si="23"/>
        <v>1.0810810810810811</v>
      </c>
      <c r="J109" s="32">
        <f t="shared" si="24"/>
        <v>0</v>
      </c>
      <c r="K109" s="33">
        <f t="shared" si="22"/>
        <v>0</v>
      </c>
      <c r="L109" s="33">
        <f>K109+K110+K111</f>
        <v>0</v>
      </c>
      <c r="M109" s="33">
        <f>IF(L109=0,0,VLOOKUP('Battery Calculator'!$A$18,Kt_Data_Tables!$A$28:$GR$43,(HLOOKUP($L109,Kt_Data_Tables!$B$26:$GR$27,2)+1),FALSE))</f>
        <v>0</v>
      </c>
      <c r="N109" s="32">
        <f t="shared" si="21"/>
        <v>0</v>
      </c>
    </row>
    <row r="110" spans="8:14" x14ac:dyDescent="0.25">
      <c r="H110" s="3">
        <v>7</v>
      </c>
      <c r="I110" s="32">
        <f t="shared" si="23"/>
        <v>1.0810810810810811</v>
      </c>
      <c r="J110" s="32">
        <f t="shared" si="24"/>
        <v>0</v>
      </c>
      <c r="K110" s="33">
        <f t="shared" si="22"/>
        <v>0</v>
      </c>
      <c r="L110" s="33">
        <f>K110+K111</f>
        <v>0</v>
      </c>
      <c r="M110" s="33">
        <f>IF(L110=0,0,VLOOKUP('Battery Calculator'!$A$18,Kt_Data_Tables!$A$28:$GR$43,(HLOOKUP($L110,Kt_Data_Tables!$B$26:$GR$27,2)+1),FALSE))</f>
        <v>0</v>
      </c>
      <c r="N110" s="32">
        <f t="shared" si="21"/>
        <v>0</v>
      </c>
    </row>
    <row r="111" spans="8:14" x14ac:dyDescent="0.25">
      <c r="H111" s="3">
        <v>8</v>
      </c>
      <c r="I111" s="32">
        <f t="shared" si="23"/>
        <v>1.0810810810810811</v>
      </c>
      <c r="J111" s="32">
        <f t="shared" si="24"/>
        <v>0</v>
      </c>
      <c r="K111" s="33">
        <f t="shared" si="22"/>
        <v>0</v>
      </c>
      <c r="L111" s="33">
        <f>K111</f>
        <v>0</v>
      </c>
      <c r="M111" s="33">
        <f>IF(L111=0,0,VLOOKUP('Battery Calculator'!$A$18,Kt_Data_Tables!$A$28:$GR$43,(HLOOKUP($L111,Kt_Data_Tables!$B$26:$GR$27,2)+1),FALSE))</f>
        <v>0</v>
      </c>
      <c r="N111" s="32">
        <f t="shared" si="21"/>
        <v>0</v>
      </c>
    </row>
    <row r="112" spans="8:14" x14ac:dyDescent="0.25">
      <c r="M112" s="37" t="s">
        <v>44</v>
      </c>
      <c r="N112" s="47">
        <f>SUM(N104:N111)</f>
        <v>73.99340079311601</v>
      </c>
    </row>
    <row r="116" spans="8:14" x14ac:dyDescent="0.25">
      <c r="H116" s="88" t="s">
        <v>111</v>
      </c>
      <c r="I116" s="88"/>
      <c r="J116" s="88"/>
      <c r="K116" s="88"/>
      <c r="L116" s="88"/>
      <c r="M116" s="88"/>
      <c r="N116" s="88"/>
    </row>
    <row r="117" spans="8:14" ht="39.6" x14ac:dyDescent="0.25">
      <c r="H117" s="29" t="s">
        <v>105</v>
      </c>
      <c r="I117" s="29" t="s">
        <v>29</v>
      </c>
      <c r="J117" s="29" t="s">
        <v>30</v>
      </c>
      <c r="K117" s="29" t="s">
        <v>31</v>
      </c>
      <c r="L117" s="29" t="s">
        <v>32</v>
      </c>
      <c r="M117" s="29" t="s">
        <v>33</v>
      </c>
      <c r="N117" s="29" t="s">
        <v>34</v>
      </c>
    </row>
    <row r="118" spans="8:14" x14ac:dyDescent="0.25">
      <c r="H118" s="96" t="s">
        <v>0</v>
      </c>
      <c r="I118" s="96"/>
      <c r="J118" s="96"/>
      <c r="K118" s="96"/>
      <c r="L118" s="96"/>
      <c r="M118" s="96"/>
      <c r="N118" s="96"/>
    </row>
    <row r="119" spans="8:14" x14ac:dyDescent="0.25">
      <c r="H119" s="3">
        <v>1</v>
      </c>
      <c r="I119" s="32">
        <f>E4</f>
        <v>1.0810810810810811</v>
      </c>
      <c r="J119" s="32">
        <f>I119</f>
        <v>1.0810810810810811</v>
      </c>
      <c r="K119" s="33">
        <f>F4</f>
        <v>72</v>
      </c>
      <c r="L119" s="33">
        <f>K119</f>
        <v>72</v>
      </c>
      <c r="M119" s="33">
        <f>IF(L119=0,0,VLOOKUP('Battery Calculator'!$A$18,Kt_Data_Tables!$A$51:$GR$66,(HLOOKUP($L119,Kt_Data_Tables!$B$49:$GR$50,2)+1),FALSE))</f>
        <v>73.086698288867595</v>
      </c>
      <c r="N119" s="32">
        <f>J119*M119</f>
        <v>79.012646798775776</v>
      </c>
    </row>
    <row r="120" spans="8:14" x14ac:dyDescent="0.25">
      <c r="H120" s="93"/>
      <c r="I120" s="94"/>
      <c r="J120" s="94"/>
      <c r="K120" s="94"/>
      <c r="L120" s="95"/>
      <c r="M120" s="37" t="s">
        <v>35</v>
      </c>
      <c r="N120" s="32">
        <f>N119</f>
        <v>79.012646798775776</v>
      </c>
    </row>
    <row r="121" spans="8:14" x14ac:dyDescent="0.25">
      <c r="H121" s="96" t="s">
        <v>1</v>
      </c>
      <c r="I121" s="96"/>
      <c r="J121" s="96"/>
      <c r="K121" s="96"/>
      <c r="L121" s="96"/>
      <c r="M121" s="96"/>
      <c r="N121" s="96"/>
    </row>
    <row r="122" spans="8:14" x14ac:dyDescent="0.25">
      <c r="H122" s="3">
        <v>1</v>
      </c>
      <c r="I122" s="32">
        <f>E4</f>
        <v>1.0810810810810811</v>
      </c>
      <c r="J122" s="32">
        <f>I122</f>
        <v>1.0810810810810811</v>
      </c>
      <c r="K122" s="33">
        <f>F4</f>
        <v>72</v>
      </c>
      <c r="L122" s="33">
        <f>K122+K123</f>
        <v>72</v>
      </c>
      <c r="M122" s="33">
        <f>IF(L122=0,0,VLOOKUP('Battery Calculator'!$A$18,Kt_Data_Tables!$A$51:$GR$66,(HLOOKUP($L122,Kt_Data_Tables!$B$49:$GR$50,2)+1),FALSE))</f>
        <v>73.086698288867595</v>
      </c>
      <c r="N122" s="32">
        <f>J122*M122</f>
        <v>79.012646798775776</v>
      </c>
    </row>
    <row r="123" spans="8:14" x14ac:dyDescent="0.25">
      <c r="H123" s="3">
        <v>2</v>
      </c>
      <c r="I123" s="32">
        <f>IF($F5=0,I122,$E5)</f>
        <v>1.0810810810810811</v>
      </c>
      <c r="J123" s="32">
        <f>I123-I122</f>
        <v>0</v>
      </c>
      <c r="K123" s="33">
        <f>F5</f>
        <v>0</v>
      </c>
      <c r="L123" s="33">
        <f>K123</f>
        <v>0</v>
      </c>
      <c r="M123" s="33">
        <f>IF(L123=0,0,VLOOKUP('Battery Calculator'!$A$18,Kt_Data_Tables!$A$51:$GR$66,(HLOOKUP($L123,Kt_Data_Tables!$B$49:$GR$50,2)+1),FALSE))</f>
        <v>0</v>
      </c>
      <c r="N123" s="32">
        <f>J123*M123</f>
        <v>0</v>
      </c>
    </row>
    <row r="124" spans="8:14" x14ac:dyDescent="0.25">
      <c r="H124" s="93"/>
      <c r="I124" s="94"/>
      <c r="J124" s="94"/>
      <c r="K124" s="94"/>
      <c r="L124" s="95"/>
      <c r="M124" s="37" t="s">
        <v>36</v>
      </c>
      <c r="N124" s="32">
        <f>SUM(N122:N123)</f>
        <v>79.012646798775776</v>
      </c>
    </row>
    <row r="125" spans="8:14" x14ac:dyDescent="0.25">
      <c r="H125" s="96" t="s">
        <v>2</v>
      </c>
      <c r="I125" s="96"/>
      <c r="J125" s="96"/>
      <c r="K125" s="96"/>
      <c r="L125" s="96"/>
      <c r="M125" s="96"/>
      <c r="N125" s="96"/>
    </row>
    <row r="126" spans="8:14" x14ac:dyDescent="0.25">
      <c r="H126" s="3">
        <v>1</v>
      </c>
      <c r="I126" s="32">
        <f>E4</f>
        <v>1.0810810810810811</v>
      </c>
      <c r="J126" s="32">
        <f>I126</f>
        <v>1.0810810810810811</v>
      </c>
      <c r="K126" s="33">
        <f>F4</f>
        <v>72</v>
      </c>
      <c r="L126" s="33">
        <f>K126+K127+K128</f>
        <v>72</v>
      </c>
      <c r="M126" s="33">
        <f>IF(L126=0,0,VLOOKUP('Battery Calculator'!$A$18,Kt_Data_Tables!$A$51:$GR$66,(HLOOKUP($L126,Kt_Data_Tables!$B$49:$GR$50,2)+1),FALSE))</f>
        <v>73.086698288867595</v>
      </c>
      <c r="N126" s="32">
        <f>J126*M126</f>
        <v>79.012646798775776</v>
      </c>
    </row>
    <row r="127" spans="8:14" x14ac:dyDescent="0.25">
      <c r="H127" s="3">
        <v>2</v>
      </c>
      <c r="I127" s="32">
        <f>IF($F5=0,I126,$E5)</f>
        <v>1.0810810810810811</v>
      </c>
      <c r="J127" s="32">
        <f>I127-I126</f>
        <v>0</v>
      </c>
      <c r="K127" s="33">
        <f>F5</f>
        <v>0</v>
      </c>
      <c r="L127" s="33">
        <f>K127+K128</f>
        <v>0</v>
      </c>
      <c r="M127" s="33">
        <f>IF(L127=0,0,VLOOKUP('Battery Calculator'!$A$18,Kt_Data_Tables!$A$51:$GR$66,(HLOOKUP($L127,Kt_Data_Tables!$B$49:$GR$50,2)+1),FALSE))</f>
        <v>0</v>
      </c>
      <c r="N127" s="32">
        <f>J127*M127</f>
        <v>0</v>
      </c>
    </row>
    <row r="128" spans="8:14" x14ac:dyDescent="0.25">
      <c r="H128" s="3">
        <v>3</v>
      </c>
      <c r="I128" s="32">
        <f>IF($F6=0,I127,$E6)</f>
        <v>1.0810810810810811</v>
      </c>
      <c r="J128" s="32">
        <f>I128-I127</f>
        <v>0</v>
      </c>
      <c r="K128" s="33">
        <f>F6</f>
        <v>0</v>
      </c>
      <c r="L128" s="33">
        <f>K128</f>
        <v>0</v>
      </c>
      <c r="M128" s="33">
        <f>IF(L128=0,0,VLOOKUP('Battery Calculator'!$A$18,Kt_Data_Tables!$A$51:$GR$66,(HLOOKUP($L128,Kt_Data_Tables!$B$49:$GR$50,2)+1),FALSE))</f>
        <v>0</v>
      </c>
      <c r="N128" s="32">
        <f>J128*M128</f>
        <v>0</v>
      </c>
    </row>
    <row r="129" spans="8:14" x14ac:dyDescent="0.25">
      <c r="H129" s="41"/>
      <c r="I129" s="42"/>
      <c r="J129" s="42"/>
      <c r="K129" s="42"/>
      <c r="L129" s="43"/>
      <c r="M129" s="37" t="s">
        <v>37</v>
      </c>
      <c r="N129" s="32">
        <f>SUM(N126:N128)</f>
        <v>79.012646798775776</v>
      </c>
    </row>
    <row r="130" spans="8:14" x14ac:dyDescent="0.25">
      <c r="H130" s="45" t="s">
        <v>3</v>
      </c>
      <c r="I130" s="45"/>
      <c r="J130" s="45"/>
      <c r="K130" s="45"/>
      <c r="L130" s="45"/>
      <c r="M130" s="45"/>
      <c r="N130" s="45"/>
    </row>
    <row r="131" spans="8:14" x14ac:dyDescent="0.25">
      <c r="H131" s="3">
        <v>1</v>
      </c>
      <c r="I131" s="32">
        <f>E4</f>
        <v>1.0810810810810811</v>
      </c>
      <c r="J131" s="32">
        <f>I131</f>
        <v>1.0810810810810811</v>
      </c>
      <c r="K131" s="33">
        <f>F4</f>
        <v>72</v>
      </c>
      <c r="L131" s="33">
        <f>K131+K132+K133+K134</f>
        <v>72</v>
      </c>
      <c r="M131" s="33">
        <f>IF(L131=0,0,VLOOKUP('Battery Calculator'!$A$18,Kt_Data_Tables!$A$51:$GR$66,(HLOOKUP($L131,Kt_Data_Tables!$B$49:$GR$50,2)+1),FALSE))</f>
        <v>73.086698288867595</v>
      </c>
      <c r="N131" s="32">
        <f>M131*J131</f>
        <v>79.012646798775776</v>
      </c>
    </row>
    <row r="132" spans="8:14" x14ac:dyDescent="0.25">
      <c r="H132" s="3">
        <v>2</v>
      </c>
      <c r="I132" s="32">
        <f>IF($F5=0,I131,$E5)</f>
        <v>1.0810810810810811</v>
      </c>
      <c r="J132" s="32">
        <f>I132-I131</f>
        <v>0</v>
      </c>
      <c r="K132" s="33">
        <f>F5</f>
        <v>0</v>
      </c>
      <c r="L132" s="33">
        <f>K132+K133+K134</f>
        <v>0</v>
      </c>
      <c r="M132" s="33">
        <f>IF(L132=0,0,VLOOKUP('Battery Calculator'!$A$18,Kt_Data_Tables!$A$51:$GR$66,(HLOOKUP($L132,Kt_Data_Tables!$B$49:$GR$50,2)+1),FALSE))</f>
        <v>0</v>
      </c>
      <c r="N132" s="32">
        <f>M132*J132</f>
        <v>0</v>
      </c>
    </row>
    <row r="133" spans="8:14" x14ac:dyDescent="0.25">
      <c r="H133" s="3">
        <v>3</v>
      </c>
      <c r="I133" s="32">
        <f>IF($F6=0,I132,$E6)</f>
        <v>1.0810810810810811</v>
      </c>
      <c r="J133" s="32">
        <f>I133-I132</f>
        <v>0</v>
      </c>
      <c r="K133" s="33">
        <f>F6</f>
        <v>0</v>
      </c>
      <c r="L133" s="33">
        <f>K133+K134</f>
        <v>0</v>
      </c>
      <c r="M133" s="33">
        <f>IF(L133=0,0,VLOOKUP('Battery Calculator'!$A$18,Kt_Data_Tables!$A$51:$GR$66,(HLOOKUP($L133,Kt_Data_Tables!$B$49:$GR$50,2)+1),FALSE))</f>
        <v>0</v>
      </c>
      <c r="N133" s="32">
        <f>M133*J133</f>
        <v>0</v>
      </c>
    </row>
    <row r="134" spans="8:14" x14ac:dyDescent="0.25">
      <c r="H134" s="3">
        <v>4</v>
      </c>
      <c r="I134" s="32">
        <f>IF($F7=0,I133,$E7)</f>
        <v>1.0810810810810811</v>
      </c>
      <c r="J134" s="32">
        <f>I134-I133</f>
        <v>0</v>
      </c>
      <c r="K134" s="33">
        <f>F7</f>
        <v>0</v>
      </c>
      <c r="L134" s="33">
        <f>K134</f>
        <v>0</v>
      </c>
      <c r="M134" s="33">
        <f>IF(L134=0,0,VLOOKUP('Battery Calculator'!$A$18,Kt_Data_Tables!$A$51:$GR$66,(HLOOKUP($L134,Kt_Data_Tables!$B$49:$GR$50,2)+1),FALSE))</f>
        <v>0</v>
      </c>
      <c r="N134" s="32">
        <f>M134*J134</f>
        <v>0</v>
      </c>
    </row>
    <row r="135" spans="8:14" x14ac:dyDescent="0.25">
      <c r="H135" s="41"/>
      <c r="I135" s="42"/>
      <c r="J135" s="42"/>
      <c r="K135" s="42"/>
      <c r="L135" s="43"/>
      <c r="M135" s="37" t="s">
        <v>38</v>
      </c>
      <c r="N135" s="32">
        <f>SUM(N131:N134)</f>
        <v>79.012646798775776</v>
      </c>
    </row>
    <row r="136" spans="8:14" x14ac:dyDescent="0.25">
      <c r="H136" s="45" t="s">
        <v>25</v>
      </c>
      <c r="I136" s="45"/>
      <c r="J136" s="45"/>
      <c r="K136" s="45"/>
      <c r="L136" s="45"/>
      <c r="M136" s="45"/>
      <c r="N136" s="45"/>
    </row>
    <row r="137" spans="8:14" x14ac:dyDescent="0.25">
      <c r="H137" s="3">
        <v>1</v>
      </c>
      <c r="I137" s="32">
        <f>E4</f>
        <v>1.0810810810810811</v>
      </c>
      <c r="J137" s="32">
        <f>I137</f>
        <v>1.0810810810810811</v>
      </c>
      <c r="K137" s="33">
        <f>F4</f>
        <v>72</v>
      </c>
      <c r="L137" s="33">
        <f>K137+K138+K139+K140+K141</f>
        <v>72</v>
      </c>
      <c r="M137" s="33">
        <f>IF(L137=0,0,VLOOKUP('Battery Calculator'!$A$18,Kt_Data_Tables!$A$51:$GR$66,(HLOOKUP($L137,Kt_Data_Tables!$B$49:$GR$50,2)+1),FALSE))</f>
        <v>73.086698288867595</v>
      </c>
      <c r="N137" s="32">
        <f>J137*M137</f>
        <v>79.012646798775776</v>
      </c>
    </row>
    <row r="138" spans="8:14" x14ac:dyDescent="0.25">
      <c r="H138" s="3">
        <v>2</v>
      </c>
      <c r="I138" s="32">
        <f>IF($F5=0,I137,$E5)</f>
        <v>1.0810810810810811</v>
      </c>
      <c r="J138" s="32">
        <f>I138-I137</f>
        <v>0</v>
      </c>
      <c r="K138" s="33">
        <f>F5</f>
        <v>0</v>
      </c>
      <c r="L138" s="33">
        <f>K138+K139+K140+K141</f>
        <v>0</v>
      </c>
      <c r="M138" s="33">
        <f>IF(L138=0,0,VLOOKUP('Battery Calculator'!$A$18,Kt_Data_Tables!$A$51:$GR$66,(HLOOKUP($L138,Kt_Data_Tables!$B$49:$GR$50,2)+1),FALSE))</f>
        <v>0</v>
      </c>
      <c r="N138" s="32">
        <f>J138*M138</f>
        <v>0</v>
      </c>
    </row>
    <row r="139" spans="8:14" x14ac:dyDescent="0.25">
      <c r="H139" s="3">
        <v>3</v>
      </c>
      <c r="I139" s="32">
        <f>IF($F6=0,I138,$E6)</f>
        <v>1.0810810810810811</v>
      </c>
      <c r="J139" s="32">
        <f>I139-I138</f>
        <v>0</v>
      </c>
      <c r="K139" s="33">
        <f>F6</f>
        <v>0</v>
      </c>
      <c r="L139" s="33">
        <f>K139+K140+K141</f>
        <v>0</v>
      </c>
      <c r="M139" s="33">
        <f>IF(L139=0,0,VLOOKUP('Battery Calculator'!$A$18,Kt_Data_Tables!$A$51:$GR$66,(HLOOKUP($L139,Kt_Data_Tables!$B$49:$GR$50,2)+1),FALSE))</f>
        <v>0</v>
      </c>
      <c r="N139" s="32">
        <f>J139*M139</f>
        <v>0</v>
      </c>
    </row>
    <row r="140" spans="8:14" x14ac:dyDescent="0.25">
      <c r="H140" s="3">
        <v>4</v>
      </c>
      <c r="I140" s="32">
        <f>IF($F7=0,I139,$E7)</f>
        <v>1.0810810810810811</v>
      </c>
      <c r="J140" s="32">
        <f>I140-I139</f>
        <v>0</v>
      </c>
      <c r="K140" s="33">
        <f>F7</f>
        <v>0</v>
      </c>
      <c r="L140" s="33">
        <f>K140+K141</f>
        <v>0</v>
      </c>
      <c r="M140" s="33">
        <f>IF(L140=0,0,VLOOKUP('Battery Calculator'!$A$18,Kt_Data_Tables!$A$51:$GR$66,(HLOOKUP($L140,Kt_Data_Tables!$B$49:$GR$50,2)+1),FALSE))</f>
        <v>0</v>
      </c>
      <c r="N140" s="32">
        <f>J140*M140</f>
        <v>0</v>
      </c>
    </row>
    <row r="141" spans="8:14" x14ac:dyDescent="0.25">
      <c r="H141" s="3">
        <v>5</v>
      </c>
      <c r="I141" s="32">
        <f>IF($F8=0,I140,$E8)</f>
        <v>1.0810810810810811</v>
      </c>
      <c r="J141" s="32">
        <f>I141-I140</f>
        <v>0</v>
      </c>
      <c r="K141" s="33">
        <f>F8</f>
        <v>0</v>
      </c>
      <c r="L141" s="33">
        <f>K141</f>
        <v>0</v>
      </c>
      <c r="M141" s="33">
        <f>IF(L141=0,0,VLOOKUP('Battery Calculator'!$A$18,Kt_Data_Tables!$A$51:$GR$66,(HLOOKUP($L141,Kt_Data_Tables!$B$49:$GR$50,2)+1),FALSE))</f>
        <v>0</v>
      </c>
      <c r="N141" s="32">
        <f>J141*M141</f>
        <v>0</v>
      </c>
    </row>
    <row r="142" spans="8:14" x14ac:dyDescent="0.25">
      <c r="H142" s="41"/>
      <c r="I142" s="42"/>
      <c r="J142" s="42"/>
      <c r="K142" s="42"/>
      <c r="L142" s="43"/>
      <c r="M142" s="37" t="s">
        <v>39</v>
      </c>
      <c r="N142" s="47">
        <f>SUM(N137:N141)</f>
        <v>79.012646798775776</v>
      </c>
    </row>
    <row r="143" spans="8:14" x14ac:dyDescent="0.25">
      <c r="H143" s="45" t="s">
        <v>26</v>
      </c>
      <c r="I143" s="45"/>
      <c r="J143" s="45"/>
      <c r="K143" s="45"/>
      <c r="L143" s="45"/>
      <c r="M143" s="45"/>
      <c r="N143" s="45"/>
    </row>
    <row r="144" spans="8:14" x14ac:dyDescent="0.25">
      <c r="H144" s="3">
        <v>1</v>
      </c>
      <c r="I144" s="32">
        <f>E4</f>
        <v>1.0810810810810811</v>
      </c>
      <c r="J144" s="32">
        <f>I144</f>
        <v>1.0810810810810811</v>
      </c>
      <c r="K144" s="33">
        <f t="shared" ref="K144:K149" si="25">F4</f>
        <v>72</v>
      </c>
      <c r="L144" s="33">
        <f>K144+K145+K146+K147+K148+K149</f>
        <v>72</v>
      </c>
      <c r="M144" s="33">
        <f>IF(L144=0,0,VLOOKUP('Battery Calculator'!$A$18,Kt_Data_Tables!$A$51:$GR$66,(HLOOKUP($L144,Kt_Data_Tables!$B$49:$GR$50,2)+1),FALSE))</f>
        <v>73.086698288867595</v>
      </c>
      <c r="N144" s="32">
        <f t="shared" ref="N144:N149" si="26">J144*M144</f>
        <v>79.012646798775776</v>
      </c>
    </row>
    <row r="145" spans="8:14" x14ac:dyDescent="0.25">
      <c r="H145" s="3">
        <v>2</v>
      </c>
      <c r="I145" s="32">
        <f>IF($F5=0,I144,$E5)</f>
        <v>1.0810810810810811</v>
      </c>
      <c r="J145" s="32">
        <f>I145-I144</f>
        <v>0</v>
      </c>
      <c r="K145" s="33">
        <f t="shared" si="25"/>
        <v>0</v>
      </c>
      <c r="L145" s="33">
        <f>K145+K146+K147+K148+K149</f>
        <v>0</v>
      </c>
      <c r="M145" s="33">
        <f>IF(L145=0,0,VLOOKUP('Battery Calculator'!$A$18,Kt_Data_Tables!$A$51:$GR$66,(HLOOKUP($L145,Kt_Data_Tables!$B$49:$GR$50,2)+1),FALSE))</f>
        <v>0</v>
      </c>
      <c r="N145" s="32">
        <f t="shared" si="26"/>
        <v>0</v>
      </c>
    </row>
    <row r="146" spans="8:14" x14ac:dyDescent="0.25">
      <c r="H146" s="3">
        <v>3</v>
      </c>
      <c r="I146" s="32">
        <f>IF($F6=0,I145,$E6)</f>
        <v>1.0810810810810811</v>
      </c>
      <c r="J146" s="32">
        <f>I146-I145</f>
        <v>0</v>
      </c>
      <c r="K146" s="33">
        <f t="shared" si="25"/>
        <v>0</v>
      </c>
      <c r="L146" s="33">
        <f>K146+K147+K148+K149</f>
        <v>0</v>
      </c>
      <c r="M146" s="33">
        <f>IF(L146=0,0,VLOOKUP('Battery Calculator'!$A$18,Kt_Data_Tables!$A$51:$GR$66,(HLOOKUP($L146,Kt_Data_Tables!$B$49:$GR$50,2)+1),FALSE))</f>
        <v>0</v>
      </c>
      <c r="N146" s="32">
        <f t="shared" si="26"/>
        <v>0</v>
      </c>
    </row>
    <row r="147" spans="8:14" x14ac:dyDescent="0.25">
      <c r="H147" s="3">
        <v>4</v>
      </c>
      <c r="I147" s="32">
        <f>IF($F7=0,I146,$E7)</f>
        <v>1.0810810810810811</v>
      </c>
      <c r="J147" s="32">
        <f>I147-I146</f>
        <v>0</v>
      </c>
      <c r="K147" s="33">
        <f t="shared" si="25"/>
        <v>0</v>
      </c>
      <c r="L147" s="33">
        <f>K147+K148+K149</f>
        <v>0</v>
      </c>
      <c r="M147" s="33">
        <f>IF(L147=0,0,VLOOKUP('Battery Calculator'!$A$18,Kt_Data_Tables!$A$51:$GR$66,(HLOOKUP($L147,Kt_Data_Tables!$B$49:$GR$50,2)+1),FALSE))</f>
        <v>0</v>
      </c>
      <c r="N147" s="32">
        <f t="shared" si="26"/>
        <v>0</v>
      </c>
    </row>
    <row r="148" spans="8:14" x14ac:dyDescent="0.25">
      <c r="H148" s="3">
        <v>5</v>
      </c>
      <c r="I148" s="32">
        <f>IF($F8=0,I147,$E8)</f>
        <v>1.0810810810810811</v>
      </c>
      <c r="J148" s="32">
        <f>I148-I147</f>
        <v>0</v>
      </c>
      <c r="K148" s="33">
        <f t="shared" si="25"/>
        <v>0</v>
      </c>
      <c r="L148" s="33">
        <f>K148+K149</f>
        <v>0</v>
      </c>
      <c r="M148" s="33">
        <f>IF(L148=0,0,VLOOKUP('Battery Calculator'!$A$18,Kt_Data_Tables!$A$51:$GR$66,(HLOOKUP($L148,Kt_Data_Tables!$B$49:$GR$50,2)+1),FALSE))</f>
        <v>0</v>
      </c>
      <c r="N148" s="32">
        <f t="shared" si="26"/>
        <v>0</v>
      </c>
    </row>
    <row r="149" spans="8:14" x14ac:dyDescent="0.25">
      <c r="H149" s="3">
        <v>6</v>
      </c>
      <c r="I149" s="32">
        <f>IF($F9=0,I148,$E9)</f>
        <v>1.0810810810810811</v>
      </c>
      <c r="J149" s="32">
        <f>I149-I148</f>
        <v>0</v>
      </c>
      <c r="K149" s="33">
        <f t="shared" si="25"/>
        <v>0</v>
      </c>
      <c r="L149" s="33">
        <f>K149</f>
        <v>0</v>
      </c>
      <c r="M149" s="33">
        <f>IF(L149=0,0,VLOOKUP('Battery Calculator'!$A$18,Kt_Data_Tables!$A$51:$GR$66,(HLOOKUP($L149,Kt_Data_Tables!$B$49:$GR$50,2)+1),FALSE))</f>
        <v>0</v>
      </c>
      <c r="N149" s="32">
        <f t="shared" si="26"/>
        <v>0</v>
      </c>
    </row>
    <row r="150" spans="8:14" x14ac:dyDescent="0.25">
      <c r="M150" s="37" t="s">
        <v>40</v>
      </c>
      <c r="N150" s="47">
        <f>SUM(N144:N149)</f>
        <v>79.012646798775776</v>
      </c>
    </row>
    <row r="151" spans="8:14" x14ac:dyDescent="0.25">
      <c r="H151" s="45" t="s">
        <v>27</v>
      </c>
      <c r="I151" s="45"/>
      <c r="J151" s="45"/>
      <c r="K151" s="45"/>
      <c r="L151" s="45"/>
      <c r="M151" s="45"/>
      <c r="N151" s="45"/>
    </row>
    <row r="152" spans="8:14" x14ac:dyDescent="0.25">
      <c r="H152" s="3">
        <v>1</v>
      </c>
      <c r="I152" s="32">
        <f>E4</f>
        <v>1.0810810810810811</v>
      </c>
      <c r="J152" s="32">
        <f>I152</f>
        <v>1.0810810810810811</v>
      </c>
      <c r="K152" s="33">
        <f>F4</f>
        <v>72</v>
      </c>
      <c r="L152" s="33">
        <f>K152+K153+K154+K155+K156+K157+K158</f>
        <v>72</v>
      </c>
      <c r="M152" s="33">
        <f>IF(L152=0,0,VLOOKUP('Battery Calculator'!$A$18,Kt_Data_Tables!$A$51:$GR$66,(HLOOKUP($L152,Kt_Data_Tables!$B$49:$GR$50,2)+1),FALSE))</f>
        <v>73.086698288867595</v>
      </c>
      <c r="N152" s="32">
        <f t="shared" ref="N152:N158" si="27">J152*M152</f>
        <v>79.012646798775776</v>
      </c>
    </row>
    <row r="153" spans="8:14" x14ac:dyDescent="0.25">
      <c r="H153" s="3">
        <v>2</v>
      </c>
      <c r="I153" s="32">
        <f>IF($F5=0,I152,$E5)</f>
        <v>1.0810810810810811</v>
      </c>
      <c r="J153" s="32">
        <f t="shared" ref="J153:J158" si="28">I153-I152</f>
        <v>0</v>
      </c>
      <c r="K153" s="33">
        <f t="shared" ref="K153:K158" si="29">F5</f>
        <v>0</v>
      </c>
      <c r="L153" s="33">
        <f>K153+K154+K155+K156+K157+K158</f>
        <v>0</v>
      </c>
      <c r="M153" s="33">
        <f>IF(L153=0,0,VLOOKUP('Battery Calculator'!$A$18,Kt_Data_Tables!$A$51:$GR$66,(HLOOKUP($L153,Kt_Data_Tables!$B$49:$GR$50,2)+1),FALSE))</f>
        <v>0</v>
      </c>
      <c r="N153" s="32">
        <f t="shared" si="27"/>
        <v>0</v>
      </c>
    </row>
    <row r="154" spans="8:14" x14ac:dyDescent="0.25">
      <c r="H154" s="3">
        <v>3</v>
      </c>
      <c r="I154" s="32">
        <f t="shared" ref="I154:I158" si="30">IF($F6=0,I153,$E6)</f>
        <v>1.0810810810810811</v>
      </c>
      <c r="J154" s="32">
        <f t="shared" si="28"/>
        <v>0</v>
      </c>
      <c r="K154" s="33">
        <f t="shared" si="29"/>
        <v>0</v>
      </c>
      <c r="L154" s="33">
        <f>K154+K155+K156+K157+K158</f>
        <v>0</v>
      </c>
      <c r="M154" s="33">
        <f>IF(L154=0,0,VLOOKUP('Battery Calculator'!$A$18,Kt_Data_Tables!$A$51:$GR$66,(HLOOKUP($L154,Kt_Data_Tables!$B$49:$GR$50,2)+1),FALSE))</f>
        <v>0</v>
      </c>
      <c r="N154" s="32">
        <f t="shared" si="27"/>
        <v>0</v>
      </c>
    </row>
    <row r="155" spans="8:14" x14ac:dyDescent="0.25">
      <c r="H155" s="3">
        <v>4</v>
      </c>
      <c r="I155" s="32">
        <f t="shared" si="30"/>
        <v>1.0810810810810811</v>
      </c>
      <c r="J155" s="32">
        <f t="shared" si="28"/>
        <v>0</v>
      </c>
      <c r="K155" s="33">
        <f t="shared" si="29"/>
        <v>0</v>
      </c>
      <c r="L155" s="33">
        <f>K155+K156+K157+K158</f>
        <v>0</v>
      </c>
      <c r="M155" s="33">
        <f>IF(L155=0,0,VLOOKUP('Battery Calculator'!$A$18,Kt_Data_Tables!$A$51:$GR$66,(HLOOKUP($L155,Kt_Data_Tables!$B$49:$GR$50,2)+1),FALSE))</f>
        <v>0</v>
      </c>
      <c r="N155" s="32">
        <f t="shared" si="27"/>
        <v>0</v>
      </c>
    </row>
    <row r="156" spans="8:14" x14ac:dyDescent="0.25">
      <c r="H156" s="3">
        <v>5</v>
      </c>
      <c r="I156" s="32">
        <f t="shared" si="30"/>
        <v>1.0810810810810811</v>
      </c>
      <c r="J156" s="32">
        <f t="shared" si="28"/>
        <v>0</v>
      </c>
      <c r="K156" s="33">
        <f t="shared" si="29"/>
        <v>0</v>
      </c>
      <c r="L156" s="33">
        <f>K156+K157+K158</f>
        <v>0</v>
      </c>
      <c r="M156" s="33">
        <f>IF(L156=0,0,VLOOKUP('Battery Calculator'!$A$18,Kt_Data_Tables!$A$51:$GR$66,(HLOOKUP($L156,Kt_Data_Tables!$B$49:$GR$50,2)+1),FALSE))</f>
        <v>0</v>
      </c>
      <c r="N156" s="32">
        <f t="shared" si="27"/>
        <v>0</v>
      </c>
    </row>
    <row r="157" spans="8:14" x14ac:dyDescent="0.25">
      <c r="H157" s="3">
        <v>6</v>
      </c>
      <c r="I157" s="32">
        <f t="shared" si="30"/>
        <v>1.0810810810810811</v>
      </c>
      <c r="J157" s="32">
        <f t="shared" si="28"/>
        <v>0</v>
      </c>
      <c r="K157" s="33">
        <f t="shared" si="29"/>
        <v>0</v>
      </c>
      <c r="L157" s="33">
        <f>K157+K158</f>
        <v>0</v>
      </c>
      <c r="M157" s="33">
        <f>IF(L157=0,0,VLOOKUP('Battery Calculator'!$A$18,Kt_Data_Tables!$A$51:$GR$66,(HLOOKUP($L157,Kt_Data_Tables!$B$49:$GR$50,2)+1),FALSE))</f>
        <v>0</v>
      </c>
      <c r="N157" s="32">
        <f t="shared" si="27"/>
        <v>0</v>
      </c>
    </row>
    <row r="158" spans="8:14" x14ac:dyDescent="0.25">
      <c r="H158" s="3">
        <v>7</v>
      </c>
      <c r="I158" s="32">
        <f t="shared" si="30"/>
        <v>1.0810810810810811</v>
      </c>
      <c r="J158" s="32">
        <f t="shared" si="28"/>
        <v>0</v>
      </c>
      <c r="K158" s="33">
        <f t="shared" si="29"/>
        <v>0</v>
      </c>
      <c r="L158" s="33">
        <f>K158</f>
        <v>0</v>
      </c>
      <c r="M158" s="33">
        <f>IF(L158=0,0,VLOOKUP('Battery Calculator'!$A$18,Kt_Data_Tables!$A$51:$GR$66,(HLOOKUP($L158,Kt_Data_Tables!$B$49:$GR$50,2)+1),FALSE))</f>
        <v>0</v>
      </c>
      <c r="N158" s="32">
        <f t="shared" si="27"/>
        <v>0</v>
      </c>
    </row>
    <row r="159" spans="8:14" x14ac:dyDescent="0.25">
      <c r="M159" s="37" t="s">
        <v>41</v>
      </c>
      <c r="N159" s="47">
        <f>SUM(N152:N158)</f>
        <v>79.012646798775776</v>
      </c>
    </row>
    <row r="160" spans="8:14" x14ac:dyDescent="0.25">
      <c r="H160" s="45" t="s">
        <v>28</v>
      </c>
      <c r="I160" s="45"/>
      <c r="J160" s="45"/>
      <c r="K160" s="45"/>
      <c r="L160" s="45"/>
      <c r="M160" s="45"/>
      <c r="N160" s="45"/>
    </row>
    <row r="161" spans="8:14" x14ac:dyDescent="0.25">
      <c r="H161" s="3">
        <v>1</v>
      </c>
      <c r="I161" s="32">
        <f>E4</f>
        <v>1.0810810810810811</v>
      </c>
      <c r="J161" s="32">
        <f>I161</f>
        <v>1.0810810810810811</v>
      </c>
      <c r="K161" s="33">
        <f>F4</f>
        <v>72</v>
      </c>
      <c r="L161" s="33">
        <f>K161+K162+K163+K164+K165+K166+K167+K168</f>
        <v>72</v>
      </c>
      <c r="M161" s="33">
        <f>IF(L161=0,0,VLOOKUP('Battery Calculator'!$A$18,Kt_Data_Tables!$A$51:$GR$66,(HLOOKUP($L161,Kt_Data_Tables!$B$49:$GR$50,2)+1),FALSE))</f>
        <v>73.086698288867595</v>
      </c>
      <c r="N161" s="32">
        <f t="shared" ref="N161:N168" si="31">J161*M161</f>
        <v>79.012646798775776</v>
      </c>
    </row>
    <row r="162" spans="8:14" x14ac:dyDescent="0.25">
      <c r="H162" s="3">
        <v>2</v>
      </c>
      <c r="I162" s="32">
        <f>IF($F5=0,I161,$E5)</f>
        <v>1.0810810810810811</v>
      </c>
      <c r="J162" s="32">
        <f>I162-I161</f>
        <v>0</v>
      </c>
      <c r="K162" s="33">
        <f t="shared" ref="K162:K168" si="32">F5</f>
        <v>0</v>
      </c>
      <c r="L162" s="33">
        <f>K162+K163+K164+K165+K166+K167+K168</f>
        <v>0</v>
      </c>
      <c r="M162" s="33">
        <f>IF(L162=0,0,VLOOKUP('Battery Calculator'!$A$18,Kt_Data_Tables!$A$51:$GR$66,(HLOOKUP($L162,Kt_Data_Tables!$B$49:$GR$50,2)+1),FALSE))</f>
        <v>0</v>
      </c>
      <c r="N162" s="32">
        <f t="shared" si="31"/>
        <v>0</v>
      </c>
    </row>
    <row r="163" spans="8:14" x14ac:dyDescent="0.25">
      <c r="H163" s="3">
        <v>3</v>
      </c>
      <c r="I163" s="32">
        <f t="shared" ref="I163:I168" si="33">IF($F6=0,I162,$E6)</f>
        <v>1.0810810810810811</v>
      </c>
      <c r="J163" s="32">
        <f t="shared" ref="J163:J168" si="34">I163-I162</f>
        <v>0</v>
      </c>
      <c r="K163" s="33">
        <f t="shared" si="32"/>
        <v>0</v>
      </c>
      <c r="L163" s="33">
        <f>K163+K164+K165+K166+K167+K168</f>
        <v>0</v>
      </c>
      <c r="M163" s="33">
        <f>IF(L163=0,0,VLOOKUP('Battery Calculator'!$A$18,Kt_Data_Tables!$A$51:$GR$66,(HLOOKUP($L163,Kt_Data_Tables!$B$49:$GR$50,2)+1),FALSE))</f>
        <v>0</v>
      </c>
      <c r="N163" s="32">
        <f t="shared" si="31"/>
        <v>0</v>
      </c>
    </row>
    <row r="164" spans="8:14" x14ac:dyDescent="0.25">
      <c r="H164" s="3">
        <v>4</v>
      </c>
      <c r="I164" s="32">
        <f t="shared" si="33"/>
        <v>1.0810810810810811</v>
      </c>
      <c r="J164" s="32">
        <f t="shared" si="34"/>
        <v>0</v>
      </c>
      <c r="K164" s="33">
        <f t="shared" si="32"/>
        <v>0</v>
      </c>
      <c r="L164" s="33">
        <f>K164+K165+K166+K167+K168</f>
        <v>0</v>
      </c>
      <c r="M164" s="33">
        <f>IF(L164=0,0,VLOOKUP('Battery Calculator'!$A$18,Kt_Data_Tables!$A$51:$GR$66,(HLOOKUP($L164,Kt_Data_Tables!$B$49:$GR$50,2)+1),FALSE))</f>
        <v>0</v>
      </c>
      <c r="N164" s="32">
        <f t="shared" si="31"/>
        <v>0</v>
      </c>
    </row>
    <row r="165" spans="8:14" x14ac:dyDescent="0.25">
      <c r="H165" s="3">
        <v>5</v>
      </c>
      <c r="I165" s="32">
        <f t="shared" si="33"/>
        <v>1.0810810810810811</v>
      </c>
      <c r="J165" s="32">
        <f t="shared" si="34"/>
        <v>0</v>
      </c>
      <c r="K165" s="33">
        <f t="shared" si="32"/>
        <v>0</v>
      </c>
      <c r="L165" s="33">
        <f>K165+K166+K167+K168</f>
        <v>0</v>
      </c>
      <c r="M165" s="33">
        <f>IF(L165=0,0,VLOOKUP('Battery Calculator'!$A$18,Kt_Data_Tables!$A$51:$GR$66,(HLOOKUP($L165,Kt_Data_Tables!$B$49:$GR$50,2)+1),FALSE))</f>
        <v>0</v>
      </c>
      <c r="N165" s="32">
        <f t="shared" si="31"/>
        <v>0</v>
      </c>
    </row>
    <row r="166" spans="8:14" x14ac:dyDescent="0.25">
      <c r="H166" s="3">
        <v>6</v>
      </c>
      <c r="I166" s="32">
        <f t="shared" si="33"/>
        <v>1.0810810810810811</v>
      </c>
      <c r="J166" s="32">
        <f t="shared" si="34"/>
        <v>0</v>
      </c>
      <c r="K166" s="33">
        <f t="shared" si="32"/>
        <v>0</v>
      </c>
      <c r="L166" s="33">
        <f>K166+K167+K168</f>
        <v>0</v>
      </c>
      <c r="M166" s="33">
        <f>IF(L166=0,0,VLOOKUP('Battery Calculator'!$A$18,Kt_Data_Tables!$A$51:$GR$66,(HLOOKUP($L166,Kt_Data_Tables!$B$49:$GR$50,2)+1),FALSE))</f>
        <v>0</v>
      </c>
      <c r="N166" s="32">
        <f t="shared" si="31"/>
        <v>0</v>
      </c>
    </row>
    <row r="167" spans="8:14" x14ac:dyDescent="0.25">
      <c r="H167" s="3">
        <v>7</v>
      </c>
      <c r="I167" s="32">
        <f t="shared" si="33"/>
        <v>1.0810810810810811</v>
      </c>
      <c r="J167" s="32">
        <f t="shared" si="34"/>
        <v>0</v>
      </c>
      <c r="K167" s="33">
        <f t="shared" si="32"/>
        <v>0</v>
      </c>
      <c r="L167" s="33">
        <f>K167+K168</f>
        <v>0</v>
      </c>
      <c r="M167" s="33">
        <f>IF(L167=0,0,VLOOKUP('Battery Calculator'!$A$18,Kt_Data_Tables!$A$51:$GR$66,(HLOOKUP($L167,Kt_Data_Tables!$B$49:$GR$50,2)+1),FALSE))</f>
        <v>0</v>
      </c>
      <c r="N167" s="32">
        <f t="shared" si="31"/>
        <v>0</v>
      </c>
    </row>
    <row r="168" spans="8:14" x14ac:dyDescent="0.25">
      <c r="H168" s="3">
        <v>8</v>
      </c>
      <c r="I168" s="32">
        <f t="shared" si="33"/>
        <v>1.0810810810810811</v>
      </c>
      <c r="J168" s="32">
        <f t="shared" si="34"/>
        <v>0</v>
      </c>
      <c r="K168" s="33">
        <f t="shared" si="32"/>
        <v>0</v>
      </c>
      <c r="L168" s="33">
        <f>K168</f>
        <v>0</v>
      </c>
      <c r="M168" s="33">
        <f>IF(L168=0,0,VLOOKUP('Battery Calculator'!$A$18,Kt_Data_Tables!$A$51:$GR$66,(HLOOKUP($L168,Kt_Data_Tables!$B$49:$GR$50,2)+1),FALSE))</f>
        <v>0</v>
      </c>
      <c r="N168" s="32">
        <f t="shared" si="31"/>
        <v>0</v>
      </c>
    </row>
    <row r="169" spans="8:14" x14ac:dyDescent="0.25">
      <c r="M169" s="37" t="s">
        <v>44</v>
      </c>
      <c r="N169" s="47">
        <f>SUM(N161:N168)</f>
        <v>79.012646798775776</v>
      </c>
    </row>
  </sheetData>
  <mergeCells count="22">
    <mergeCell ref="H125:N125"/>
    <mergeCell ref="H68:N68"/>
    <mergeCell ref="H116:N116"/>
    <mergeCell ref="H118:N118"/>
    <mergeCell ref="H120:L120"/>
    <mergeCell ref="H121:N121"/>
    <mergeCell ref="H124:L124"/>
    <mergeCell ref="P2:S2"/>
    <mergeCell ref="H59:N59"/>
    <mergeCell ref="H61:N61"/>
    <mergeCell ref="H63:L63"/>
    <mergeCell ref="H64:N64"/>
    <mergeCell ref="H67:L67"/>
    <mergeCell ref="H10:L10"/>
    <mergeCell ref="H11:N11"/>
    <mergeCell ref="A2:B2"/>
    <mergeCell ref="A1:B1"/>
    <mergeCell ref="D2:F2"/>
    <mergeCell ref="H2:N2"/>
    <mergeCell ref="H4:N4"/>
    <mergeCell ref="H6:L6"/>
    <mergeCell ref="H7:N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Battery Calculator</vt:lpstr>
      <vt:lpstr>Kt_Data_Tables</vt:lpstr>
      <vt:lpstr>Data_Enersys_VRLA</vt:lpstr>
      <vt:lpstr>Calculations</vt:lpstr>
    </vt:vector>
  </TitlesOfParts>
  <Company>WPD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Gudge, Lin</dc:creator>
  <cp:lastModifiedBy>Gudge, Lin</cp:lastModifiedBy>
  <cp:lastPrinted>2011-02-11T15:05:38Z</cp:lastPrinted>
  <dcterms:created xsi:type="dcterms:W3CDTF">2007-11-23T11:36:18Z</dcterms:created>
  <dcterms:modified xsi:type="dcterms:W3CDTF">2016-04-27T10:02:10Z</dcterms:modified>
</cp:coreProperties>
</file>